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Collision Analytics\Presentations\2021 - IATAI Conference\Excel for Crash Reconstruction\"/>
    </mc:Choice>
  </mc:AlternateContent>
  <xr:revisionPtr revIDLastSave="0" documentId="13_ncr:1_{FF2A243C-4626-4986-A455-212E07FF1FC6}" xr6:coauthVersionLast="47" xr6:coauthVersionMax="47" xr10:uidLastSave="{00000000-0000-0000-0000-000000000000}"/>
  <bookViews>
    <workbookView xWindow="-120" yWindow="-16320" windowWidth="38640" windowHeight="15840" tabRatio="670" xr2:uid="{5CDE31BD-B011-4093-AEF8-28ACCDCCD859}"/>
  </bookViews>
  <sheets>
    <sheet name="Practice1" sheetId="1" r:id="rId1"/>
    <sheet name="Practice1SOL" sheetId="3" r:id="rId2"/>
    <sheet name="ReconBasic" sheetId="5" r:id="rId3"/>
    <sheet name="Formatting" sheetId="7" r:id="rId4"/>
    <sheet name="ReconBasicSOL" sheetId="6" r:id="rId5"/>
    <sheet name="CDRData" sheetId="9" r:id="rId6"/>
    <sheet name="CDRDataSOL" sheetId="8" r:id="rId7"/>
    <sheet name="AdvForm1" sheetId="11" r:id="rId8"/>
    <sheet name="AdvForm1SOL" sheetId="12" r:id="rId9"/>
    <sheet name="AdvForm2" sheetId="13" r:id="rId10"/>
    <sheet name="AdvForm2SOL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4" l="1"/>
  <c r="C19" i="14" s="1"/>
  <c r="C16" i="13"/>
  <c r="C19" i="13"/>
  <c r="C15" i="14" l="1"/>
  <c r="C16" i="14" s="1"/>
  <c r="C6" i="12" l="1"/>
  <c r="C12" i="12" s="1"/>
  <c r="C13" i="12" s="1"/>
  <c r="C6" i="11"/>
  <c r="D14" i="7" l="1"/>
  <c r="F13" i="7"/>
  <c r="D12" i="7" s="1"/>
  <c r="C12" i="7" s="1"/>
  <c r="E13" i="7"/>
  <c r="F11" i="7"/>
  <c r="E11" i="7"/>
  <c r="D20" i="6"/>
  <c r="F19" i="6"/>
  <c r="E19" i="6"/>
  <c r="D18" i="6" s="1"/>
  <c r="F17" i="6"/>
  <c r="E17" i="6"/>
  <c r="D13" i="6"/>
  <c r="F12" i="6"/>
  <c r="D11" i="6" s="1"/>
  <c r="E12" i="6"/>
  <c r="F10" i="6"/>
  <c r="E10" i="6"/>
  <c r="B34" i="3"/>
  <c r="B33" i="3"/>
  <c r="B32" i="3"/>
  <c r="B29" i="3"/>
  <c r="B26" i="3"/>
  <c r="B23" i="3"/>
  <c r="B22" i="3"/>
  <c r="B19" i="3"/>
  <c r="B18" i="3"/>
  <c r="B15" i="3"/>
  <c r="B14" i="3"/>
  <c r="B11" i="3"/>
  <c r="B10" i="3"/>
  <c r="B7" i="3"/>
  <c r="B6" i="3"/>
  <c r="G13" i="7" l="1"/>
  <c r="D10" i="7"/>
  <c r="C10" i="7" s="1"/>
  <c r="C18" i="6"/>
  <c r="D16" i="6"/>
  <c r="C16" i="6" s="1"/>
  <c r="C11" i="6"/>
  <c r="D9" i="6"/>
  <c r="C9" i="6" s="1"/>
  <c r="G12" i="6"/>
  <c r="G19" i="6"/>
  <c r="G11" i="7" l="1"/>
  <c r="G10" i="6"/>
  <c r="G17" i="6"/>
</calcChain>
</file>

<file path=xl/sharedStrings.xml><?xml version="1.0" encoding="utf-8"?>
<sst xmlns="http://schemas.openxmlformats.org/spreadsheetml/2006/main" count="354" uniqueCount="89">
  <si>
    <t>Distance</t>
  </si>
  <si>
    <t>Velocity</t>
  </si>
  <si>
    <t>Value 1</t>
  </si>
  <si>
    <t>Value 2</t>
  </si>
  <si>
    <t>Value 3</t>
  </si>
  <si>
    <t>Practice Subtraction</t>
  </si>
  <si>
    <t>Practice Division</t>
  </si>
  <si>
    <t>Practice Multiplication</t>
  </si>
  <si>
    <t>Multiply each of the three values (V1*V2*V3)</t>
  </si>
  <si>
    <t>Subtract value 2 from value 3 (V3-V2)</t>
  </si>
  <si>
    <t>Subtract value 3 from value 2 (V2-V3)</t>
  </si>
  <si>
    <t>Divide value 3 by value 2 (V3/V2)</t>
  </si>
  <si>
    <t>Practice Exponents</t>
  </si>
  <si>
    <t>Practice Addition</t>
  </si>
  <si>
    <t>Add the values using + sign on keyboard</t>
  </si>
  <si>
    <t>Add the values using SUM function</t>
  </si>
  <si>
    <t>Square value 2  by multiplying (V2*V2)</t>
  </si>
  <si>
    <t>Square value 2 by using the carat (V2^2)</t>
  </si>
  <si>
    <t>Practice Roots</t>
  </si>
  <si>
    <t>Take the square root of value 3 (√V3)</t>
  </si>
  <si>
    <t>Convert value 2 from ft/s to mph</t>
  </si>
  <si>
    <t>Convert value 1 from mph to ft/s</t>
  </si>
  <si>
    <t>Practice Averages</t>
  </si>
  <si>
    <t>Find average of values 1, 2, 3 using SUM and COUNT</t>
  </si>
  <si>
    <t>Find average of values 1, 2, 3 using AVERAGE</t>
  </si>
  <si>
    <t>Find average of values 1, 2 using + and /</t>
  </si>
  <si>
    <t>Count numbers in a set</t>
  </si>
  <si>
    <t>Count how many values are above using COUNT</t>
  </si>
  <si>
    <t>Pavement</t>
  </si>
  <si>
    <t>f-high</t>
  </si>
  <si>
    <t>f-low</t>
  </si>
  <si>
    <t>d</t>
  </si>
  <si>
    <t>ft</t>
  </si>
  <si>
    <t>Grass</t>
  </si>
  <si>
    <t>Acceleration</t>
  </si>
  <si>
    <t>Time</t>
  </si>
  <si>
    <t>Start of Skid</t>
  </si>
  <si>
    <t>Pavement to Grass</t>
  </si>
  <si>
    <t>Tree Impact</t>
  </si>
  <si>
    <t>ft/s</t>
  </si>
  <si>
    <t>mph</t>
  </si>
  <si>
    <t>ft/s/s</t>
  </si>
  <si>
    <t>s</t>
  </si>
  <si>
    <t>PRE-CRASH DATA -5 TO 0 SEC [2 SAMPLES/SEC] (FIRST RECORD)</t>
  </si>
  <si>
    <t>Times (sec)</t>
  </si>
  <si>
    <t>Speed, vehicle indicated MPH</t>
  </si>
  <si>
    <t>Accelerator pedal, % full</t>
  </si>
  <si>
    <t>Service brake, on/off</t>
  </si>
  <si>
    <t>Engine RPM</t>
  </si>
  <si>
    <t>ABS activity (engaged, non-engaged)</t>
  </si>
  <si>
    <t>Stability control (engaged, non-engaged)</t>
  </si>
  <si>
    <t>Traction Control via Brakes (engaged, non-engaged)</t>
  </si>
  <si>
    <t>Traction Control via Engine (engaged, non-engaged)</t>
  </si>
  <si>
    <t>Off</t>
  </si>
  <si>
    <t>non-engaged</t>
  </si>
  <si>
    <t>On</t>
  </si>
  <si>
    <t>Filename</t>
  </si>
  <si>
    <t>2010 FORD F-150 1FTFW1EV9AFXXXXXX.CDRX</t>
  </si>
  <si>
    <t>A</t>
  </si>
  <si>
    <t>B</t>
  </si>
  <si>
    <t>G</t>
  </si>
  <si>
    <t>W</t>
  </si>
  <si>
    <t>θ</t>
  </si>
  <si>
    <t>C1</t>
  </si>
  <si>
    <t>C2</t>
  </si>
  <si>
    <t>E</t>
  </si>
  <si>
    <t>in-lbs</t>
  </si>
  <si>
    <t>ft-lbs</t>
  </si>
  <si>
    <t xml:space="preserve">Crush Energy </t>
  </si>
  <si>
    <t>(2 Measurements)</t>
  </si>
  <si>
    <t>lb/in</t>
  </si>
  <si>
    <t>lb/in²</t>
  </si>
  <si>
    <t>in</t>
  </si>
  <si>
    <t>deg</t>
  </si>
  <si>
    <t>lb</t>
  </si>
  <si>
    <t>Vehicle 1</t>
  </si>
  <si>
    <t>Vehicle 2</t>
  </si>
  <si>
    <t>lbs</t>
  </si>
  <si>
    <r>
      <t>w</t>
    </r>
    <r>
      <rPr>
        <vertAlign val="subscript"/>
        <sz val="11.5"/>
        <color rgb="FF0D0D0D"/>
        <rFont val="Roboto"/>
      </rPr>
      <t>1</t>
    </r>
  </si>
  <si>
    <r>
      <t>w</t>
    </r>
    <r>
      <rPr>
        <vertAlign val="subscript"/>
        <sz val="11.5"/>
        <color rgb="FF0D0D0D"/>
        <rFont val="Roboto"/>
      </rPr>
      <t>2</t>
    </r>
  </si>
  <si>
    <r>
      <t>θ</t>
    </r>
    <r>
      <rPr>
        <vertAlign val="subscript"/>
        <sz val="11.5"/>
        <color rgb="FF0D0D0D"/>
        <rFont val="Roboto"/>
      </rPr>
      <t>1</t>
    </r>
    <r>
      <rPr>
        <sz val="11.5"/>
        <color rgb="FF0D0D0D"/>
        <rFont val="Roboto"/>
      </rPr>
      <t>’</t>
    </r>
  </si>
  <si>
    <r>
      <t>θ</t>
    </r>
    <r>
      <rPr>
        <vertAlign val="subscript"/>
        <sz val="11.5"/>
        <color rgb="FF0D0D0D"/>
        <rFont val="Roboto"/>
      </rPr>
      <t>1</t>
    </r>
  </si>
  <si>
    <r>
      <t>v</t>
    </r>
    <r>
      <rPr>
        <vertAlign val="subscript"/>
        <sz val="11.5"/>
        <color rgb="FF0D0D0D"/>
        <rFont val="Roboto"/>
      </rPr>
      <t>1</t>
    </r>
    <r>
      <rPr>
        <sz val="11.5"/>
        <color rgb="FF0D0D0D"/>
        <rFont val="Roboto"/>
      </rPr>
      <t>’</t>
    </r>
  </si>
  <si>
    <r>
      <t>θ</t>
    </r>
    <r>
      <rPr>
        <vertAlign val="subscript"/>
        <sz val="11.5"/>
        <color rgb="FF0D0D0D"/>
        <rFont val="Roboto"/>
      </rPr>
      <t>2</t>
    </r>
  </si>
  <si>
    <r>
      <t>θ</t>
    </r>
    <r>
      <rPr>
        <vertAlign val="subscript"/>
        <sz val="11.5"/>
        <color rgb="FF0D0D0D"/>
        <rFont val="Roboto"/>
      </rPr>
      <t>2</t>
    </r>
    <r>
      <rPr>
        <sz val="11.5"/>
        <color rgb="FF0D0D0D"/>
        <rFont val="Roboto"/>
      </rPr>
      <t>’</t>
    </r>
  </si>
  <si>
    <r>
      <t>v</t>
    </r>
    <r>
      <rPr>
        <vertAlign val="subscript"/>
        <sz val="11.5"/>
        <color rgb="FF0D0D0D"/>
        <rFont val="Roboto"/>
      </rPr>
      <t>2</t>
    </r>
    <r>
      <rPr>
        <sz val="11.5"/>
        <color rgb="FF0D0D0D"/>
        <rFont val="Roboto"/>
      </rPr>
      <t>’</t>
    </r>
  </si>
  <si>
    <r>
      <t>v</t>
    </r>
    <r>
      <rPr>
        <vertAlign val="subscript"/>
        <sz val="11.5"/>
        <color rgb="FF0D0D0D"/>
        <rFont val="Roboto"/>
      </rPr>
      <t>1</t>
    </r>
  </si>
  <si>
    <r>
      <t>v</t>
    </r>
    <r>
      <rPr>
        <vertAlign val="subscript"/>
        <sz val="11.5"/>
        <color rgb="FF0D0D0D"/>
        <rFont val="Roboto"/>
      </rPr>
      <t>2</t>
    </r>
  </si>
  <si>
    <t>Oblique Conservation of Linear Momentum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</si>
</sst>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0000"/>
    <numFmt numFmtId="168" formatCode="0.0\ &quot;ft&quot;"/>
    <numFmt numFmtId="169" formatCode="0.0\ &quot;mph&quot;"/>
    <numFmt numFmtId="170" formatCode="0.0\ &quot;ft/s&quot;"/>
    <numFmt numFmtId="171" formatCode="0.00\ &quot;ft/s²&quot;"/>
    <numFmt numFmtId="172" formatCode="0.00\ &quot;s&quot;"/>
    <numFmt numFmtId="173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.5"/>
      <color rgb="FF0D0D0D"/>
      <name val="Roboto"/>
    </font>
    <font>
      <vertAlign val="subscript"/>
      <sz val="11.5"/>
      <color rgb="FF0D0D0D"/>
      <name val="Roboto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9" borderId="9" applyNumberFormat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3" fillId="5" borderId="4" xfId="0" applyFont="1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5" fillId="0" borderId="0" xfId="0" applyFont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" fillId="5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8" fontId="1" fillId="0" borderId="7" xfId="0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70" fontId="0" fillId="0" borderId="7" xfId="0" applyNumberFormat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0" fillId="6" borderId="3" xfId="0" applyNumberFormat="1" applyFill="1" applyBorder="1" applyAlignment="1">
      <alignment horizontal="center"/>
    </xf>
    <xf numFmtId="0" fontId="0" fillId="6" borderId="4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6" borderId="7" xfId="0" applyNumberFormat="1" applyFill="1" applyBorder="1" applyAlignment="1">
      <alignment horizontal="center"/>
    </xf>
    <xf numFmtId="0" fontId="0" fillId="6" borderId="8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5" fontId="9" fillId="9" borderId="9" xfId="2" applyNumberFormat="1" applyAlignment="1">
      <alignment horizontal="center"/>
    </xf>
    <xf numFmtId="1" fontId="9" fillId="9" borderId="9" xfId="2" applyNumberFormat="1" applyAlignment="1">
      <alignment horizontal="center"/>
    </xf>
    <xf numFmtId="3" fontId="10" fillId="10" borderId="9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" fontId="9" fillId="9" borderId="9" xfId="2" applyNumberFormat="1" applyAlignment="1">
      <alignment horizontal="center" vertical="center"/>
    </xf>
    <xf numFmtId="165" fontId="9" fillId="9" borderId="9" xfId="2" applyNumberFormat="1" applyAlignment="1">
      <alignment horizontal="center" vertical="center"/>
    </xf>
    <xf numFmtId="0" fontId="4" fillId="0" borderId="0" xfId="0" applyFont="1" applyAlignment="1">
      <alignment wrapText="1"/>
    </xf>
    <xf numFmtId="173" fontId="10" fillId="10" borderId="9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Input" xfId="2" builtinId="20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103414</xdr:colOff>
      <xdr:row>14</xdr:row>
      <xdr:rowOff>157843</xdr:rowOff>
    </xdr:from>
    <xdr:to>
      <xdr:col>10</xdr:col>
      <xdr:colOff>227654</xdr:colOff>
      <xdr:row>18</xdr:row>
      <xdr:rowOff>16590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20">
              <a:extLst>
                <a:ext uri="{FF2B5EF4-FFF2-40B4-BE49-F238E27FC236}">
                  <a16:creationId xmlns:a16="http://schemas.microsoft.com/office/drawing/2014/main" id="{42C7E7B9-EE7A-426F-A623-E917EFF43383}"/>
                </a:ext>
              </a:extLst>
            </xdr:cNvPr>
            <xdr:cNvSpPr txBox="1"/>
          </xdr:nvSpPr>
          <xdr:spPr>
            <a:xfrm>
              <a:off x="103414" y="2873829"/>
              <a:ext cx="6220240" cy="62074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E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W</m:t>
                    </m:r>
                    <m:r>
                      <m:rPr>
                        <m:nor/>
                      </m:rPr>
                      <a:rPr lang="en-US" sz="1600" b="0" i="0">
                        <a:latin typeface="Cambria Math" panose="02040503050406030204" pitchFamily="18" charset="0"/>
                      </a:rPr>
                      <m:t>∗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G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+((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A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/2)∗</m:t>
                    </m:r>
                    <m:d>
                      <m:d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6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600" i="0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6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m:rPr>
                        <m:nor/>
                      </m:rPr>
                      <a:rPr lang="en-US" sz="1600" b="0" i="0">
                        <a:solidFill>
                          <a:schemeClr val="bg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nor/>
                      </m:rPr>
                      <a:rPr lang="en-US" sz="1600">
                        <a:solidFill>
                          <a:schemeClr val="bg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B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/6)∗(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600" i="1">
                        <a:latin typeface="Cambria Math" panose="02040503050406030204" pitchFamily="18" charset="0"/>
                      </a:rPr>
                      <m:t>^2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600" i="1">
                        <a:latin typeface="Cambria Math" panose="02040503050406030204" pitchFamily="18" charset="0"/>
                      </a:rPr>
                      <m:t>^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2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nor/>
                      </m:rPr>
                      <a:rPr lang="en-US" sz="1600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600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bg1">
                            <a:lumMod val="65000"/>
                          </a:schemeClr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solidFill>
                          <a:schemeClr val="bg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∗</m:t>
                    </m:r>
                  </m:oMath>
                </m:oMathPara>
              </a14:m>
              <a:endParaRPr lang="en-US" sz="1600"/>
            </a:p>
            <a:p>
              <a:pPr algn="ctr"/>
              <a:r>
                <a:rPr lang="en-US" sz="1600">
                  <a:solidFill>
                    <a:srgbClr val="FFC000"/>
                  </a:solidFill>
                </a:rPr>
                <a:t>(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n-US" sz="1600" i="0">
                      <a:latin typeface="Cambria Math" panose="02040503050406030204" pitchFamily="18" charset="0"/>
                    </a:rPr>
                    <m:t>1+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600" b="0" i="0"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600" b="0" i="0">
                      <a:latin typeface="Cambria Math" panose="02040503050406030204" pitchFamily="18" charset="0"/>
                    </a:rPr>
                    <m:t>tan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7030A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7030A0"/>
                      </a:solidFill>
                      <a:latin typeface="Cambria Math" panose="02040503050406030204" pitchFamily="18" charset="0"/>
                    </a:rPr>
                    <m:t>radians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sty m:val="p"/>
                    </m:rPr>
                    <a:rPr lang="el-GR" sz="1600" b="0" i="1">
                      <a:solidFill>
                        <a:srgbClr val="00B05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θ</m:t>
                  </m:r>
                  <m:r>
                    <a:rPr lang="en-US" sz="1600" b="0" i="1">
                      <a:solidFill>
                        <a:srgbClr val="00B05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  <m:r>
                    <a:rPr lang="en-US" sz="1600" b="0" i="1">
                      <a:solidFill>
                        <a:srgbClr val="7030A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  <m:r>
                    <a:rPr lang="en-US" sz="16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)^2</m:t>
                  </m:r>
                  <m:r>
                    <a:rPr lang="en-US" sz="1600" b="0" i="1">
                      <a:solidFill>
                        <a:srgbClr val="FF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  <m:r>
                    <a:rPr lang="en-US" sz="1600" b="0" i="1">
                      <a:solidFill>
                        <a:srgbClr val="FFC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en-US" sz="1600">
                <a:solidFill>
                  <a:srgbClr val="FFC0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20">
              <a:extLst>
                <a:ext uri="{FF2B5EF4-FFF2-40B4-BE49-F238E27FC236}">
                  <a16:creationId xmlns:a16="http://schemas.microsoft.com/office/drawing/2014/main" id="{42C7E7B9-EE7A-426F-A623-E917EFF43383}"/>
                </a:ext>
              </a:extLst>
            </xdr:cNvPr>
            <xdr:cNvSpPr txBox="1"/>
          </xdr:nvSpPr>
          <xdr:spPr>
            <a:xfrm>
              <a:off x="103414" y="2873829"/>
              <a:ext cx="6220240" cy="62074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i="0">
                  <a:latin typeface="Cambria Math" panose="02040503050406030204" pitchFamily="18" charset="0"/>
                </a:rPr>
                <a:t>"E=W</a:t>
              </a:r>
              <a:r>
                <a:rPr lang="en-US" sz="1600" b="0" i="0">
                  <a:latin typeface="Cambria Math" panose="02040503050406030204" pitchFamily="18" charset="0"/>
                </a:rPr>
                <a:t>∗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i="0">
                  <a:latin typeface="Cambria Math" panose="02040503050406030204" pitchFamily="18" charset="0"/>
                </a:rPr>
                <a:t>G+((</a:t>
              </a:r>
              <a:r>
                <a:rPr lang="en-US" sz="16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A/2)∗</a:t>
              </a:r>
              <a:r>
                <a:rPr lang="en-US" sz="16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("</a:t>
              </a:r>
              <a:r>
                <a:rPr lang="en-US" sz="1600" i="0">
                  <a:latin typeface="Cambria Math" panose="02040503050406030204" pitchFamily="18" charset="0"/>
                </a:rPr>
                <a:t>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1"  "+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" "</a:t>
              </a:r>
              <a:r>
                <a:rPr lang="en-US" sz="1600" i="0">
                  <a:latin typeface="Cambria Math" panose="02040503050406030204" pitchFamily="18" charset="0"/>
                </a:rPr>
                <a:t>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2"  )</a:t>
              </a:r>
              <a:r>
                <a:rPr lang="en-US" sz="1600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")</a:t>
              </a:r>
              <a:r>
                <a:rPr lang="en-US" sz="1600" i="0">
                  <a:latin typeface="Cambria Math" panose="02040503050406030204" pitchFamily="18" charset="0"/>
                </a:rPr>
                <a:t>+</a:t>
              </a:r>
              <a:r>
                <a:rPr lang="en-US" sz="160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B/6)∗</a:t>
              </a:r>
              <a:r>
                <a:rPr lang="en-US" sz="1600" b="0" i="0">
                  <a:solidFill>
                    <a:schemeClr val="bg1">
                      <a:lumMod val="6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rgbClr val="7030A0"/>
                  </a:solidFill>
                  <a:latin typeface="Cambria Math" panose="02040503050406030204" pitchFamily="18" charset="0"/>
                </a:rPr>
                <a:t>"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i="0">
                  <a:latin typeface="Cambria Math" panose="02040503050406030204" pitchFamily="18" charset="0"/>
                </a:rPr>
                <a:t>"C"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1" ^2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)"</a:t>
              </a:r>
              <a:r>
                <a:rPr lang="en-US" sz="1600" i="0">
                  <a:latin typeface="Cambria Math" panose="02040503050406030204" pitchFamily="18" charset="0"/>
                </a:rPr>
                <a:t>+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"(</a:t>
              </a:r>
              <a:r>
                <a:rPr lang="en-US" sz="1600" i="0">
                  <a:latin typeface="Cambria Math" panose="02040503050406030204" pitchFamily="18" charset="0"/>
                </a:rPr>
                <a:t>"C"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2" ^"2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")"</a:t>
              </a:r>
              <a:r>
                <a:rPr lang="en-US" sz="1600" i="0">
                  <a:latin typeface="Cambria Math" panose="02040503050406030204" pitchFamily="18" charset="0"/>
                </a:rPr>
                <a:t>+</a:t>
              </a:r>
              <a:r>
                <a:rPr lang="en-US" sz="16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" </a:t>
              </a:r>
              <a:r>
                <a:rPr lang="en-US" sz="1600" i="0">
                  <a:latin typeface="Cambria Math" panose="02040503050406030204" pitchFamily="18" charset="0"/>
                </a:rPr>
                <a:t>"C"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1"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〖"∗</a:t>
              </a:r>
              <a:r>
                <a:rPr lang="en-US" sz="1600" i="0">
                  <a:latin typeface="Cambria Math" panose="02040503050406030204" pitchFamily="18" charset="0"/>
                </a:rPr>
                <a:t>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〗_"</a:t>
              </a:r>
              <a:r>
                <a:rPr lang="en-US" sz="1600" i="0">
                  <a:latin typeface="Cambria Math" panose="02040503050406030204" pitchFamily="18" charset="0"/>
                </a:rPr>
                <a:t>2" </a:t>
              </a:r>
              <a:r>
                <a:rPr lang="en-US" sz="16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chemeClr val="bg1">
                      <a:lumMod val="65000"/>
                    </a:schemeClr>
                  </a:solidFill>
                  <a:latin typeface="Cambria Math" panose="02040503050406030204" pitchFamily="18" charset="0"/>
                </a:rPr>
                <a:t>")</a:t>
              </a:r>
              <a:r>
                <a:rPr lang="en-US" sz="160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600" i="0">
                  <a:latin typeface="Cambria Math" panose="02040503050406030204" pitchFamily="18" charset="0"/>
                </a:rPr>
                <a:t>∗"</a:t>
              </a:r>
              <a:endParaRPr lang="en-US" sz="1600"/>
            </a:p>
            <a:p>
              <a:pPr algn="ctr"/>
              <a:r>
                <a:rPr lang="en-US" sz="1600">
                  <a:solidFill>
                    <a:srgbClr val="FFC000"/>
                  </a:solidFill>
                </a:rPr>
                <a:t>(</a:t>
              </a:r>
              <a:r>
                <a:rPr lang="en-US" sz="1600" i="0">
                  <a:latin typeface="Cambria Math" panose="02040503050406030204" pitchFamily="18" charset="0"/>
                </a:rPr>
                <a:t>"1+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latin typeface="Cambria Math" panose="02040503050406030204" pitchFamily="18" charset="0"/>
                </a:rPr>
                <a:t>(tan</a:t>
              </a:r>
              <a:r>
                <a:rPr lang="en-US" sz="1600" b="0" i="0">
                  <a:solidFill>
                    <a:srgbClr val="7030A0"/>
                  </a:solidFill>
                  <a:latin typeface="Cambria Math" panose="02040503050406030204" pitchFamily="18" charset="0"/>
                </a:rPr>
                <a:t>(radians</a:t>
              </a:r>
              <a:r>
                <a:rPr lang="en-US" sz="1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l-GR" sz="1600" b="0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" θ</a:t>
              </a:r>
              <a:r>
                <a:rPr lang="en-US" sz="1600" b="0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rgbClr val="7030A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)^2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rgbClr val="FFC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en-US" sz="1600">
                <a:solidFill>
                  <a:srgbClr val="FFC000"/>
                </a:solidFill>
              </a:endParaRPr>
            </a:p>
          </xdr:txBody>
        </xdr:sp>
      </mc:Fallback>
    </mc:AlternateContent>
    <xdr:clientData/>
  </xdr:twoCellAnchor>
  <xdr:twoCellAnchor>
    <xdr:from>
      <xdr:col>4</xdr:col>
      <xdr:colOff>511629</xdr:colOff>
      <xdr:row>3</xdr:row>
      <xdr:rowOff>103414</xdr:rowOff>
    </xdr:from>
    <xdr:to>
      <xdr:col>6</xdr:col>
      <xdr:colOff>221909</xdr:colOff>
      <xdr:row>6</xdr:row>
      <xdr:rowOff>178245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9">
              <a:extLst>
                <a:ext uri="{FF2B5EF4-FFF2-40B4-BE49-F238E27FC236}">
                  <a16:creationId xmlns:a16="http://schemas.microsoft.com/office/drawing/2014/main" id="{F980546D-B27D-42B5-8C2C-4E62A4D9B0FC}"/>
                </a:ext>
              </a:extLst>
            </xdr:cNvPr>
            <xdr:cNvSpPr txBox="1"/>
          </xdr:nvSpPr>
          <xdr:spPr>
            <a:xfrm>
              <a:off x="2950029" y="723900"/>
              <a:ext cx="929480" cy="64633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>
                        <a:latin typeface="Cambria Math" panose="02040503050406030204" pitchFamily="18" charset="0"/>
                      </a:rPr>
                      <m:t>G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  <m:sup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i="0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B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5" name="TextBox 49">
              <a:extLst>
                <a:ext uri="{FF2B5EF4-FFF2-40B4-BE49-F238E27FC236}">
                  <a16:creationId xmlns:a16="http://schemas.microsoft.com/office/drawing/2014/main" id="{F980546D-B27D-42B5-8C2C-4E62A4D9B0FC}"/>
                </a:ext>
              </a:extLst>
            </xdr:cNvPr>
            <xdr:cNvSpPr txBox="1"/>
          </xdr:nvSpPr>
          <xdr:spPr>
            <a:xfrm>
              <a:off x="2950029" y="723900"/>
              <a:ext cx="929480" cy="64633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G=A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i="0">
                  <a:latin typeface="Cambria Math" panose="02040503050406030204" pitchFamily="18" charset="0"/>
                </a:rPr>
                <a:t>2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i="0">
                  <a:latin typeface="Cambria Math" panose="02040503050406030204" pitchFamily="18" charset="0"/>
                </a:rPr>
                <a:t>2B</a:t>
              </a:r>
              <a:endParaRPr lang="en-US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103414</xdr:colOff>
      <xdr:row>14</xdr:row>
      <xdr:rowOff>157843</xdr:rowOff>
    </xdr:from>
    <xdr:to>
      <xdr:col>10</xdr:col>
      <xdr:colOff>227654</xdr:colOff>
      <xdr:row>18</xdr:row>
      <xdr:rowOff>16590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20">
              <a:extLst>
                <a:ext uri="{FF2B5EF4-FFF2-40B4-BE49-F238E27FC236}">
                  <a16:creationId xmlns:a16="http://schemas.microsoft.com/office/drawing/2014/main" id="{800873AE-0E4C-4CC8-B61F-FAFCEFD762C0}"/>
                </a:ext>
              </a:extLst>
            </xdr:cNvPr>
            <xdr:cNvSpPr txBox="1"/>
          </xdr:nvSpPr>
          <xdr:spPr>
            <a:xfrm>
              <a:off x="103414" y="2872468"/>
              <a:ext cx="6467890" cy="62074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E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W</m:t>
                    </m:r>
                    <m:r>
                      <m:rPr>
                        <m:nor/>
                      </m:rPr>
                      <a:rPr lang="en-US" sz="1600" b="0" i="0">
                        <a:latin typeface="Cambria Math" panose="02040503050406030204" pitchFamily="18" charset="0"/>
                      </a:rPr>
                      <m:t>∗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G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+((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A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/2)∗</m:t>
                    </m:r>
                    <m:d>
                      <m:d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6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600" i="0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6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m:rPr>
                        <m:nor/>
                      </m:rPr>
                      <a:rPr lang="en-US" sz="1600" b="0" i="0">
                        <a:solidFill>
                          <a:schemeClr val="bg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 i="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nor/>
                      </m:rPr>
                      <a:rPr lang="en-US" sz="1600">
                        <a:solidFill>
                          <a:schemeClr val="bg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B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/6)∗(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600" i="1">
                        <a:latin typeface="Cambria Math" panose="02040503050406030204" pitchFamily="18" charset="0"/>
                      </a:rPr>
                      <m:t>^2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600" i="1">
                        <a:latin typeface="Cambria Math" panose="02040503050406030204" pitchFamily="18" charset="0"/>
                      </a:rPr>
                      <m:t>^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2</m:t>
                    </m:r>
                    <m:r>
                      <a:rPr lang="en-US" sz="1600" i="1">
                        <a:solidFill>
                          <a:srgbClr val="7030A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nor/>
                      </m:rPr>
                      <a:rPr lang="en-US" sz="1600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6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600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600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600" i="1">
                        <a:solidFill>
                          <a:srgbClr val="00B05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chemeClr val="bg1">
                            <a:lumMod val="65000"/>
                          </a:schemeClr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solidFill>
                          <a:schemeClr val="bg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)</m:t>
                    </m:r>
                    <m:r>
                      <m:rPr>
                        <m:nor/>
                      </m:rPr>
                      <a:rPr lang="en-US" sz="1600">
                        <a:latin typeface="Cambria Math" panose="02040503050406030204" pitchFamily="18" charset="0"/>
                      </a:rPr>
                      <m:t>∗</m:t>
                    </m:r>
                  </m:oMath>
                </m:oMathPara>
              </a14:m>
              <a:endParaRPr lang="en-US" sz="1600"/>
            </a:p>
            <a:p>
              <a:pPr algn="ctr"/>
              <a:r>
                <a:rPr lang="en-US" sz="1600">
                  <a:solidFill>
                    <a:srgbClr val="FFC000"/>
                  </a:solidFill>
                </a:rPr>
                <a:t>(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n-US" sz="1600" i="0">
                      <a:latin typeface="Cambria Math" panose="02040503050406030204" pitchFamily="18" charset="0"/>
                    </a:rPr>
                    <m:t>1+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600" b="0" i="0"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600" b="0" i="0">
                      <a:latin typeface="Cambria Math" panose="02040503050406030204" pitchFamily="18" charset="0"/>
                    </a:rPr>
                    <m:t>tan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7030A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7030A0"/>
                      </a:solidFill>
                      <a:latin typeface="Cambria Math" panose="02040503050406030204" pitchFamily="18" charset="0"/>
                    </a:rPr>
                    <m:t>radians</m:t>
                  </m:r>
                  <m:r>
                    <m:rPr>
                      <m:nor/>
                    </m:rPr>
                    <a:rPr lang="en-US" sz="16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m:rPr>
                      <m:sty m:val="p"/>
                    </m:rPr>
                    <a:rPr lang="el-GR" sz="1600" b="0" i="1">
                      <a:solidFill>
                        <a:srgbClr val="00B05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θ</m:t>
                  </m:r>
                  <m:r>
                    <a:rPr lang="en-US" sz="1600" b="0" i="1">
                      <a:solidFill>
                        <a:srgbClr val="00B05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  <m:r>
                    <a:rPr lang="en-US" sz="1600" b="0" i="1">
                      <a:solidFill>
                        <a:srgbClr val="7030A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  <m:r>
                    <a:rPr lang="en-US" sz="16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)^2</m:t>
                  </m:r>
                  <m:r>
                    <a:rPr lang="en-US" sz="1600" b="0" i="1">
                      <a:solidFill>
                        <a:srgbClr val="FF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  <m:r>
                    <a:rPr lang="en-US" sz="1600" b="0" i="1">
                      <a:solidFill>
                        <a:srgbClr val="FFC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en-US" sz="1600">
                <a:solidFill>
                  <a:srgbClr val="FFC0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20">
              <a:extLst>
                <a:ext uri="{FF2B5EF4-FFF2-40B4-BE49-F238E27FC236}">
                  <a16:creationId xmlns:a16="http://schemas.microsoft.com/office/drawing/2014/main" id="{800873AE-0E4C-4CC8-B61F-FAFCEFD762C0}"/>
                </a:ext>
              </a:extLst>
            </xdr:cNvPr>
            <xdr:cNvSpPr txBox="1"/>
          </xdr:nvSpPr>
          <xdr:spPr>
            <a:xfrm>
              <a:off x="103414" y="2872468"/>
              <a:ext cx="6467890" cy="620747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 i="0">
                  <a:latin typeface="Cambria Math" panose="02040503050406030204" pitchFamily="18" charset="0"/>
                </a:rPr>
                <a:t>"E=W</a:t>
              </a:r>
              <a:r>
                <a:rPr lang="en-US" sz="1600" b="0" i="0">
                  <a:latin typeface="Cambria Math" panose="02040503050406030204" pitchFamily="18" charset="0"/>
                </a:rPr>
                <a:t>∗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i="0">
                  <a:latin typeface="Cambria Math" panose="02040503050406030204" pitchFamily="18" charset="0"/>
                </a:rPr>
                <a:t>G+((</a:t>
              </a:r>
              <a:r>
                <a:rPr lang="en-US" sz="16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A/2)∗</a:t>
              </a:r>
              <a:r>
                <a:rPr lang="en-US" sz="1600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("</a:t>
              </a:r>
              <a:r>
                <a:rPr lang="en-US" sz="1600" i="0">
                  <a:latin typeface="Cambria Math" panose="02040503050406030204" pitchFamily="18" charset="0"/>
                </a:rPr>
                <a:t>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1"  "+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" "</a:t>
              </a:r>
              <a:r>
                <a:rPr lang="en-US" sz="1600" i="0">
                  <a:latin typeface="Cambria Math" panose="02040503050406030204" pitchFamily="18" charset="0"/>
                </a:rPr>
                <a:t>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2"  )</a:t>
              </a:r>
              <a:r>
                <a:rPr lang="en-US" sz="1600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")</a:t>
              </a:r>
              <a:r>
                <a:rPr lang="en-US" sz="1600" i="0">
                  <a:latin typeface="Cambria Math" panose="02040503050406030204" pitchFamily="18" charset="0"/>
                </a:rPr>
                <a:t>+</a:t>
              </a:r>
              <a:r>
                <a:rPr lang="en-US" sz="160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B/6)∗</a:t>
              </a:r>
              <a:r>
                <a:rPr lang="en-US" sz="1600" b="0" i="0">
                  <a:solidFill>
                    <a:schemeClr val="bg1">
                      <a:lumMod val="6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rgbClr val="7030A0"/>
                  </a:solidFill>
                  <a:latin typeface="Cambria Math" panose="02040503050406030204" pitchFamily="18" charset="0"/>
                </a:rPr>
                <a:t>"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i="0">
                  <a:latin typeface="Cambria Math" panose="02040503050406030204" pitchFamily="18" charset="0"/>
                </a:rPr>
                <a:t>"C"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1" ^2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)"</a:t>
              </a:r>
              <a:r>
                <a:rPr lang="en-US" sz="1600" i="0">
                  <a:latin typeface="Cambria Math" panose="02040503050406030204" pitchFamily="18" charset="0"/>
                </a:rPr>
                <a:t>+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"(</a:t>
              </a:r>
              <a:r>
                <a:rPr lang="en-US" sz="1600" i="0">
                  <a:latin typeface="Cambria Math" panose="02040503050406030204" pitchFamily="18" charset="0"/>
                </a:rPr>
                <a:t>"C"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2" ^"2</a:t>
              </a:r>
              <a:r>
                <a:rPr lang="en-US" sz="1600" i="0">
                  <a:solidFill>
                    <a:srgbClr val="7030A0"/>
                  </a:solidFill>
                  <a:latin typeface="Cambria Math" panose="02040503050406030204" pitchFamily="18" charset="0"/>
                </a:rPr>
                <a:t>")"</a:t>
              </a:r>
              <a:r>
                <a:rPr lang="en-US" sz="1600" i="0">
                  <a:latin typeface="Cambria Math" panose="02040503050406030204" pitchFamily="18" charset="0"/>
                </a:rPr>
                <a:t>+</a:t>
              </a:r>
              <a:r>
                <a:rPr lang="en-US" sz="16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" </a:t>
              </a:r>
              <a:r>
                <a:rPr lang="en-US" sz="1600" i="0">
                  <a:latin typeface="Cambria Math" panose="02040503050406030204" pitchFamily="18" charset="0"/>
                </a:rPr>
                <a:t>"C"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_"</a:t>
              </a:r>
              <a:r>
                <a:rPr lang="en-US" sz="1600" i="0">
                  <a:latin typeface="Cambria Math" panose="02040503050406030204" pitchFamily="18" charset="0"/>
                </a:rPr>
                <a:t>1"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 〖"∗</a:t>
              </a:r>
              <a:r>
                <a:rPr lang="en-US" sz="1600" i="0">
                  <a:latin typeface="Cambria Math" panose="02040503050406030204" pitchFamily="18" charset="0"/>
                </a:rPr>
                <a:t>C" </a:t>
              </a:r>
              <a:r>
                <a:rPr lang="en-US" sz="16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〗_"</a:t>
              </a:r>
              <a:r>
                <a:rPr lang="en-US" sz="1600" i="0">
                  <a:latin typeface="Cambria Math" panose="02040503050406030204" pitchFamily="18" charset="0"/>
                </a:rPr>
                <a:t>2" </a:t>
              </a:r>
              <a:r>
                <a:rPr lang="en-US" sz="16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chemeClr val="bg1">
                      <a:lumMod val="65000"/>
                    </a:schemeClr>
                  </a:solidFill>
                  <a:latin typeface="Cambria Math" panose="02040503050406030204" pitchFamily="18" charset="0"/>
                </a:rPr>
                <a:t>")</a:t>
              </a:r>
              <a:r>
                <a:rPr lang="en-US" sz="160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1600" i="0">
                  <a:latin typeface="Cambria Math" panose="02040503050406030204" pitchFamily="18" charset="0"/>
                </a:rPr>
                <a:t>∗"</a:t>
              </a:r>
              <a:endParaRPr lang="en-US" sz="1600"/>
            </a:p>
            <a:p>
              <a:pPr algn="ctr"/>
              <a:r>
                <a:rPr lang="en-US" sz="1600">
                  <a:solidFill>
                    <a:srgbClr val="FFC000"/>
                  </a:solidFill>
                </a:rPr>
                <a:t>(</a:t>
              </a:r>
              <a:r>
                <a:rPr lang="en-US" sz="1600" i="0">
                  <a:latin typeface="Cambria Math" panose="02040503050406030204" pitchFamily="18" charset="0"/>
                </a:rPr>
                <a:t>"1+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1600" b="0" i="0">
                  <a:latin typeface="Cambria Math" panose="02040503050406030204" pitchFamily="18" charset="0"/>
                </a:rPr>
                <a:t>(tan</a:t>
              </a:r>
              <a:r>
                <a:rPr lang="en-US" sz="1600" b="0" i="0">
                  <a:solidFill>
                    <a:srgbClr val="7030A0"/>
                  </a:solidFill>
                  <a:latin typeface="Cambria Math" panose="02040503050406030204" pitchFamily="18" charset="0"/>
                </a:rPr>
                <a:t>(radians</a:t>
              </a:r>
              <a:r>
                <a:rPr lang="en-US" sz="1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l-GR" sz="1600" b="0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" θ</a:t>
              </a:r>
              <a:r>
                <a:rPr lang="en-US" sz="1600" b="0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rgbClr val="7030A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)^2</a:t>
              </a:r>
              <a:r>
                <a:rPr lang="en-US" sz="16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n-US" sz="1600" b="0" i="0">
                  <a:solidFill>
                    <a:srgbClr val="FFC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en-US" sz="1600">
                <a:solidFill>
                  <a:srgbClr val="FFC000"/>
                </a:solidFill>
              </a:endParaRPr>
            </a:p>
          </xdr:txBody>
        </xdr:sp>
      </mc:Fallback>
    </mc:AlternateContent>
    <xdr:clientData/>
  </xdr:twoCellAnchor>
  <xdr:twoCellAnchor>
    <xdr:from>
      <xdr:col>4</xdr:col>
      <xdr:colOff>511629</xdr:colOff>
      <xdr:row>3</xdr:row>
      <xdr:rowOff>103414</xdr:rowOff>
    </xdr:from>
    <xdr:to>
      <xdr:col>6</xdr:col>
      <xdr:colOff>221909</xdr:colOff>
      <xdr:row>6</xdr:row>
      <xdr:rowOff>178245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49">
              <a:extLst>
                <a:ext uri="{FF2B5EF4-FFF2-40B4-BE49-F238E27FC236}">
                  <a16:creationId xmlns:a16="http://schemas.microsoft.com/office/drawing/2014/main" id="{652844A3-E788-4B70-B2B0-9B1AEB91AC62}"/>
                </a:ext>
              </a:extLst>
            </xdr:cNvPr>
            <xdr:cNvSpPr txBox="1"/>
          </xdr:nvSpPr>
          <xdr:spPr>
            <a:xfrm>
              <a:off x="3197679" y="722539"/>
              <a:ext cx="929480" cy="64633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>
                        <a:latin typeface="Cambria Math" panose="02040503050406030204" pitchFamily="18" charset="0"/>
                      </a:rPr>
                      <m:t>G</m:t>
                    </m:r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A</m:t>
                            </m:r>
                          </m:e>
                          <m:sup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i="0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B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3" name="TextBox 49">
              <a:extLst>
                <a:ext uri="{FF2B5EF4-FFF2-40B4-BE49-F238E27FC236}">
                  <a16:creationId xmlns:a16="http://schemas.microsoft.com/office/drawing/2014/main" id="{652844A3-E788-4B70-B2B0-9B1AEB91AC62}"/>
                </a:ext>
              </a:extLst>
            </xdr:cNvPr>
            <xdr:cNvSpPr txBox="1"/>
          </xdr:nvSpPr>
          <xdr:spPr>
            <a:xfrm>
              <a:off x="3197679" y="722539"/>
              <a:ext cx="929480" cy="64633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G=A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i="0">
                  <a:latin typeface="Cambria Math" panose="02040503050406030204" pitchFamily="18" charset="0"/>
                </a:rPr>
                <a:t>2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i="0">
                  <a:latin typeface="Cambria Math" panose="02040503050406030204" pitchFamily="18" charset="0"/>
                </a:rPr>
                <a:t>2B</a:t>
              </a:r>
              <a:endParaRPr lang="en-US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586154</xdr:colOff>
      <xdr:row>20</xdr:row>
      <xdr:rowOff>25013</xdr:rowOff>
    </xdr:from>
    <xdr:to>
      <xdr:col>12</xdr:col>
      <xdr:colOff>370893</xdr:colOff>
      <xdr:row>23</xdr:row>
      <xdr:rowOff>109462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12">
              <a:extLst>
                <a:ext uri="{FF2B5EF4-FFF2-40B4-BE49-F238E27FC236}">
                  <a16:creationId xmlns:a16="http://schemas.microsoft.com/office/drawing/2014/main" id="{759FF026-F508-4DED-92A6-4DF7F05E0B47}"/>
                </a:ext>
              </a:extLst>
            </xdr:cNvPr>
            <xdr:cNvSpPr txBox="1"/>
          </xdr:nvSpPr>
          <xdr:spPr>
            <a:xfrm>
              <a:off x="586154" y="4377205"/>
              <a:ext cx="7331470" cy="65594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en-US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i="1">
                          <a:latin typeface="Cambria Math" panose="02040503050406030204" pitchFamily="18" charset="0"/>
                        </a:rPr>
                        <m:t>𝑣</m:t>
                      </m:r>
                    </m:e>
                    <m:sub>
                      <m:r>
                        <a:rPr lang="en-US" i="0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lang="en-US" i="0">
                      <a:latin typeface="Cambria Math" panose="02040503050406030204" pitchFamily="18" charset="0"/>
                    </a:rPr>
                    <m:t>=</m:t>
                  </m:r>
                  <m:r>
                    <a:rPr lang="en-US" i="1">
                      <a:solidFill>
                        <a:srgbClr val="FF0000"/>
                      </a:solidFill>
                      <a:latin typeface="Cambria Math" panose="02040503050406030204" pitchFamily="18" charset="0"/>
                    </a:rPr>
                    <m:t>(</m:t>
                  </m:r>
                  <m:r>
                    <a:rPr lang="en-US" b="0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(</m:t>
                  </m:r>
                  <m:sSub>
                    <m:sSubPr>
                      <m:ctrlPr>
                        <a:rPr lang="en-US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i="1">
                          <a:latin typeface="Cambria Math" panose="02040503050406030204" pitchFamily="18" charset="0"/>
                        </a:rPr>
                        <m:t>𝑤</m:t>
                      </m:r>
                    </m:e>
                    <m:sub>
                      <m:r>
                        <a:rPr lang="en-US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Sup>
                    <m:sSubSupPr>
                      <m:ctrlPr>
                        <a:rPr lang="en-US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b="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i="1">
                          <a:latin typeface="Cambria Math" panose="02040503050406030204" pitchFamily="18" charset="0"/>
                        </a:rPr>
                        <m:t>𝑣</m:t>
                      </m:r>
                    </m:e>
                    <m:sub>
                      <m:r>
                        <a:rPr lang="en-US">
                          <a:latin typeface="Cambria Math" panose="02040503050406030204" pitchFamily="18" charset="0"/>
                        </a:rPr>
                        <m:t>1</m:t>
                      </m:r>
                    </m:sub>
                    <m:sup>
                      <m:r>
                        <a:rPr lang="en-US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  <m:func>
                    <m:funcPr>
                      <m:ctrlPr>
                        <a:rPr lang="en-US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a:rPr lang="en-US" b="0" i="0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b="0" i="0">
                          <a:solidFill>
                            <a:schemeClr val="bg2">
                              <a:lumMod val="75000"/>
                            </a:schemeClr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m:rPr>
                          <m:sty m:val="p"/>
                        </m:rPr>
                        <a:rPr lang="en-US">
                          <a:latin typeface="Cambria Math" panose="02040503050406030204" pitchFamily="18" charset="0"/>
                        </a:rPr>
                        <m:t>sin</m:t>
                      </m:r>
                    </m:fName>
                    <m:e>
                      <m:r>
                        <a:rPr lang="en-US" b="0" i="1">
                          <a:solidFill>
                            <a:srgbClr val="FFC00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𝑟𝑎𝑑𝑖𝑎𝑛𝑠</m:t>
                      </m:r>
                      <m:sSubSup>
                        <m:sSubSupPr>
                          <m:ctrlPr>
                            <a:rPr lang="en-US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en-US" b="0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(</m:t>
                          </m:r>
                          <m:r>
                            <a:rPr lang="en-US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𝜃</m:t>
                          </m:r>
                        </m:e>
                        <m:sub>
                          <m:r>
                            <a:rPr lang="en-US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1</m:t>
                          </m:r>
                        </m:sub>
                        <m:sup>
                          <m:r>
                            <a:rPr lang="en-US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′</m:t>
                          </m:r>
                        </m:sup>
                      </m:sSubSup>
                      <m:r>
                        <a:rPr lang="en-US" b="0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b="0" i="1">
                          <a:solidFill>
                            <a:srgbClr val="FFC00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b="0" i="1">
                          <a:solidFill>
                            <a:schemeClr val="bg2">
                              <a:lumMod val="75000"/>
                            </a:schemeClr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</m:e>
                  </m:func>
                  <m:r>
                    <a:rPr lang="en-US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en-US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i="1">
                          <a:latin typeface="Cambria Math" panose="02040503050406030204" pitchFamily="18" charset="0"/>
                        </a:rPr>
                        <m:t>𝑤</m:t>
                      </m:r>
                    </m:e>
                    <m:sub>
                      <m:r>
                        <a:rPr lang="en-US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sSubSup>
                    <m:sSubSupPr>
                      <m:ctrlPr>
                        <a:rPr lang="en-US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b="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i="1">
                          <a:latin typeface="Cambria Math" panose="02040503050406030204" pitchFamily="18" charset="0"/>
                        </a:rPr>
                        <m:t>𝑣</m:t>
                      </m:r>
                    </m:e>
                    <m:sub>
                      <m:r>
                        <a:rPr lang="en-US">
                          <a:latin typeface="Cambria Math" panose="02040503050406030204" pitchFamily="18" charset="0"/>
                        </a:rPr>
                        <m:t>2</m:t>
                      </m:r>
                    </m:sub>
                    <m:sup>
                      <m:r>
                        <a:rPr lang="en-US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  <m:func>
                    <m:funcPr>
                      <m:ctrlPr>
                        <a:rPr lang="en-US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a:rPr lang="en-US" b="0" i="0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b="0" i="0">
                          <a:solidFill>
                            <a:schemeClr val="bg2">
                              <a:lumMod val="75000"/>
                            </a:schemeClr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m:rPr>
                          <m:sty m:val="p"/>
                        </m:rPr>
                        <a:rPr lang="en-US">
                          <a:latin typeface="Cambria Math" panose="02040503050406030204" pitchFamily="18" charset="0"/>
                        </a:rPr>
                        <m:t>sin</m:t>
                      </m:r>
                      <m:r>
                        <a:rPr lang="en-US" i="1">
                          <a:solidFill>
                            <a:srgbClr val="FFC00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i="1">
                          <a:latin typeface="Cambria Math" panose="02040503050406030204" pitchFamily="18" charset="0"/>
                        </a:rPr>
                        <m:t>𝑟𝑎𝑑𝑖𝑎𝑛𝑠</m:t>
                      </m:r>
                    </m:fName>
                    <m:e>
                      <m:r>
                        <a:rPr lang="en-US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sSubSup>
                        <m:sSubSupPr>
                          <m:ctrlPr>
                            <a:rPr lang="en-US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SupPr>
                        <m:e>
                          <m:r>
                            <a:rPr lang="en-US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𝜃</m:t>
                          </m:r>
                        </m:e>
                        <m:sub>
                          <m:r>
                            <a:rPr lang="en-US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  <m:sup>
                          <m:r>
                            <a:rPr lang="en-US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′</m:t>
                          </m:r>
                        </m:sup>
                      </m:sSubSup>
                      <m:r>
                        <a:rPr lang="en-US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i="1">
                          <a:solidFill>
                            <a:srgbClr val="FFC00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b="0" i="1">
                          <a:solidFill>
                            <a:schemeClr val="bg2">
                              <a:lumMod val="75000"/>
                            </a:schemeClr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  <m:r>
                        <a:rPr lang="en-US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)</m:t>
                      </m:r>
                    </m:e>
                  </m:func>
                </m:oMath>
              </a14:m>
              <a:r>
                <a:rPr lang="en-US"/>
                <a:t> /                            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i="1">
                          <a:latin typeface="Cambria Math" panose="02040503050406030204" pitchFamily="18" charset="0"/>
                        </a:rPr>
                        <m:t>𝑤</m:t>
                      </m:r>
                    </m:e>
                    <m:sub>
                      <m:r>
                        <a:rPr lang="en-US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r>
                    <a:rPr lang="en-US" b="0" i="1">
                      <a:latin typeface="Cambria Math" panose="02040503050406030204" pitchFamily="18" charset="0"/>
                    </a:rPr>
                    <m:t>∗</m:t>
                  </m:r>
                  <m:func>
                    <m:funcPr>
                      <m:ctrlPr>
                        <a:rPr lang="en-US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a:rPr lang="en-US" b="0" i="0">
                          <a:solidFill>
                            <a:schemeClr val="bg2">
                              <a:lumMod val="75000"/>
                            </a:schemeClr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m:rPr>
                          <m:sty m:val="p"/>
                        </m:rPr>
                        <a:rPr lang="en-US">
                          <a:latin typeface="Cambria Math" panose="02040503050406030204" pitchFamily="18" charset="0"/>
                        </a:rPr>
                        <m:t>sin</m:t>
                      </m:r>
                      <m:r>
                        <a:rPr lang="en-US" i="1">
                          <a:solidFill>
                            <a:srgbClr val="FFC00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i="1">
                          <a:latin typeface="Cambria Math" panose="02040503050406030204" pitchFamily="18" charset="0"/>
                        </a:rPr>
                        <m:t>𝑟𝑎𝑑𝑖𝑎𝑛𝑠</m:t>
                      </m:r>
                    </m:fName>
                    <m:e>
                      <m:r>
                        <a:rPr lang="en-US" i="1">
                          <a:solidFill>
                            <a:srgbClr val="7030A0"/>
                          </a:solidFill>
                          <a:latin typeface="Cambria Math" panose="02040503050406030204" pitchFamily="18" charset="0"/>
                        </a:rPr>
                        <m:t>(</m:t>
                      </m:r>
                      <m:sSub>
                        <m:sSubPr>
                          <m:ctrlPr>
                            <a:rPr lang="en-US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i="1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𝜃</m:t>
                          </m:r>
                        </m:e>
                        <m:sub>
                          <m:r>
                            <a:rPr lang="en-US">
                              <a:solidFill>
                                <a:srgbClr val="7030A0"/>
                              </a:solidFill>
                              <a:latin typeface="Cambria Math" panose="02040503050406030204" pitchFamily="18" charset="0"/>
                            </a:rPr>
                            <m:t>2</m:t>
                          </m:r>
                        </m:sub>
                      </m:sSub>
                    </m:e>
                  </m:func>
                  <m:r>
                    <a:rPr lang="en-US" i="1">
                      <a:solidFill>
                        <a:srgbClr val="7030A0"/>
                      </a:solidFill>
                      <a:latin typeface="Cambria Math" panose="02040503050406030204" pitchFamily="18" charset="0"/>
                    </a:rPr>
                    <m:t>)</m:t>
                  </m:r>
                  <m:r>
                    <a:rPr lang="en-US" i="1">
                      <a:solidFill>
                        <a:srgbClr val="FFC000"/>
                      </a:solidFill>
                      <a:latin typeface="Cambria Math" panose="02040503050406030204" pitchFamily="18" charset="0"/>
                    </a:rPr>
                    <m:t>)</m:t>
                  </m:r>
                  <m:r>
                    <a:rPr lang="en-US" b="0" i="1">
                      <a:solidFill>
                        <a:schemeClr val="bg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m:t>)</m:t>
                  </m:r>
                  <m:r>
                    <a:rPr lang="en-US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en-US"/>
            </a:p>
          </xdr:txBody>
        </xdr:sp>
      </mc:Choice>
      <mc:Fallback xmlns="">
        <xdr:sp macro="" textlink="">
          <xdr:nvSpPr>
            <xdr:cNvPr id="4" name="TextBox 12">
              <a:extLst>
                <a:ext uri="{FF2B5EF4-FFF2-40B4-BE49-F238E27FC236}">
                  <a16:creationId xmlns:a16="http://schemas.microsoft.com/office/drawing/2014/main" id="{759FF026-F508-4DED-92A6-4DF7F05E0B47}"/>
                </a:ext>
              </a:extLst>
            </xdr:cNvPr>
            <xdr:cNvSpPr txBox="1"/>
          </xdr:nvSpPr>
          <xdr:spPr>
            <a:xfrm>
              <a:off x="586154" y="4377205"/>
              <a:ext cx="7331470" cy="655949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i="0">
                  <a:latin typeface="Cambria Math" panose="02040503050406030204" pitchFamily="18" charset="0"/>
                </a:rPr>
                <a:t>𝑣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i="0">
                  <a:latin typeface="Cambria Math" panose="02040503050406030204" pitchFamily="18" charset="0"/>
                </a:rPr>
                <a:t>2=</a:t>
              </a:r>
              <a:r>
                <a:rPr lang="en-US" i="0">
                  <a:solidFill>
                    <a:srgbClr val="FF0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𝑤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i="0">
                  <a:latin typeface="Cambria Math" panose="02040503050406030204" pitchFamily="18" charset="0"/>
                </a:rPr>
                <a:t>1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 〖</a:t>
              </a:r>
              <a:r>
                <a:rPr lang="en-US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∗</a:t>
              </a:r>
              <a:r>
                <a:rPr lang="en-US" i="0">
                  <a:latin typeface="Cambria Math" panose="02040503050406030204" pitchFamily="18" charset="0"/>
                </a:rPr>
                <a:t>𝑣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</a:t>
              </a:r>
              <a:r>
                <a:rPr lang="en-US" i="0">
                  <a:latin typeface="Cambria Math" panose="02040503050406030204" pitchFamily="18" charset="0"/>
                </a:rPr>
                <a:t>1^′ </a:t>
              </a:r>
              <a:r>
                <a:rPr lang="en-US" b="0" i="0">
                  <a:latin typeface="Cambria Math" panose="02040503050406030204" pitchFamily="18" charset="0"/>
                </a:rPr>
                <a:t> 〖∗</a:t>
              </a:r>
              <a:r>
                <a:rPr lang="en-US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sin〗⁡〖</a:t>
              </a:r>
              <a:r>
                <a:rPr lang="en-US" b="0" i="0">
                  <a:solidFill>
                    <a:srgbClr val="FFC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b="0" i="0">
                  <a:latin typeface="Cambria Math" panose="02040503050406030204" pitchFamily="18" charset="0"/>
                </a:rPr>
                <a:t>𝑟𝑎𝑑𝑖𝑎𝑛𝑠</a:t>
              </a:r>
              <a:r>
                <a:rPr lang="en-US" b="0" i="0">
                  <a:solidFill>
                    <a:srgbClr val="7030A0"/>
                  </a:solidFill>
                  <a:latin typeface="Cambria Math" panose="02040503050406030204" pitchFamily="18" charset="0"/>
                </a:rPr>
                <a:t>〖(</a:t>
              </a:r>
              <a:r>
                <a:rPr lang="en-US" i="0">
                  <a:solidFill>
                    <a:srgbClr val="7030A0"/>
                  </a:solidFill>
                  <a:latin typeface="Cambria Math" panose="02040503050406030204" pitchFamily="18" charset="0"/>
                </a:rPr>
                <a:t>𝜃〗_1^′</a:t>
              </a:r>
              <a:r>
                <a:rPr lang="en-US" b="0" i="0">
                  <a:solidFill>
                    <a:srgbClr val="7030A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0" i="0">
                  <a:solidFill>
                    <a:srgbClr val="FFC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)〗</a:t>
              </a:r>
              <a:r>
                <a:rPr lang="en-US" i="0">
                  <a:latin typeface="Cambria Math" panose="02040503050406030204" pitchFamily="18" charset="0"/>
                </a:rPr>
                <a:t>+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𝑤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</a:t>
              </a:r>
              <a:r>
                <a:rPr lang="en-US" i="0">
                  <a:latin typeface="Cambria Math" panose="02040503050406030204" pitchFamily="18" charset="0"/>
                </a:rPr>
                <a:t>2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 〖</a:t>
              </a:r>
              <a:r>
                <a:rPr lang="en-US" b="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∗</a:t>
              </a:r>
              <a:r>
                <a:rPr lang="en-US" i="0">
                  <a:latin typeface="Cambria Math" panose="02040503050406030204" pitchFamily="18" charset="0"/>
                </a:rPr>
                <a:t>𝑣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</a:t>
              </a:r>
              <a:r>
                <a:rPr lang="en-US" i="0">
                  <a:latin typeface="Cambria Math" panose="02040503050406030204" pitchFamily="18" charset="0"/>
                </a:rPr>
                <a:t>2^′ </a:t>
              </a:r>
              <a:r>
                <a:rPr lang="en-US" b="0" i="0">
                  <a:latin typeface="Cambria Math" panose="02040503050406030204" pitchFamily="18" charset="0"/>
                </a:rPr>
                <a:t> 〖∗</a:t>
              </a:r>
              <a:r>
                <a:rPr lang="en-US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sin</a:t>
              </a:r>
              <a:r>
                <a:rPr lang="en-US" i="0">
                  <a:solidFill>
                    <a:srgbClr val="FFC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𝑟𝑎𝑑𝑖𝑎𝑛𝑠〗⁡〖</a:t>
              </a:r>
              <a:r>
                <a:rPr lang="en-US" i="0">
                  <a:solidFill>
                    <a:srgbClr val="7030A0"/>
                  </a:solidFill>
                  <a:latin typeface="Cambria Math" panose="02040503050406030204" pitchFamily="18" charset="0"/>
                </a:rPr>
                <a:t>(𝜃_2^′)</a:t>
              </a:r>
              <a:r>
                <a:rPr lang="en-US" i="0">
                  <a:solidFill>
                    <a:srgbClr val="FFC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i="0">
                  <a:solidFill>
                    <a:srgbClr val="FF0000"/>
                  </a:solidFill>
                  <a:latin typeface="Cambria Math" panose="02040503050406030204" pitchFamily="18" charset="0"/>
                </a:rPr>
                <a:t>)〗</a:t>
              </a:r>
              <a:r>
                <a:rPr lang="en-US"/>
                <a:t> /                             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i="0">
                  <a:solidFill>
                    <a:srgbClr val="00B05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𝑤</a:t>
              </a:r>
              <a:r>
                <a:rPr lang="en-US" i="0">
                  <a:solidFill>
                    <a:srgbClr val="836967"/>
                  </a:solidFill>
                  <a:latin typeface="Cambria Math" panose="02040503050406030204" pitchFamily="18" charset="0"/>
                </a:rPr>
                <a:t>〗_</a:t>
              </a:r>
              <a:r>
                <a:rPr lang="en-US" i="0">
                  <a:latin typeface="Cambria Math" panose="02040503050406030204" pitchFamily="18" charset="0"/>
                </a:rPr>
                <a:t>2</a:t>
              </a:r>
              <a:r>
                <a:rPr lang="en-US" b="0" i="0">
                  <a:latin typeface="Cambria Math" panose="02040503050406030204" pitchFamily="18" charset="0"/>
                </a:rPr>
                <a:t>∗</a:t>
              </a:r>
              <a:r>
                <a:rPr lang="en-US" i="0">
                  <a:latin typeface="Cambria Math" panose="02040503050406030204" pitchFamily="18" charset="0"/>
                </a:rPr>
                <a:t>〖</a:t>
              </a:r>
              <a:r>
                <a:rPr lang="en-US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sin</a:t>
              </a:r>
              <a:r>
                <a:rPr lang="en-US" i="0">
                  <a:solidFill>
                    <a:srgbClr val="FFC000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i="0">
                  <a:latin typeface="Cambria Math" panose="02040503050406030204" pitchFamily="18" charset="0"/>
                </a:rPr>
                <a:t>𝑟𝑎𝑑𝑖𝑎𝑛𝑠〗⁡〖</a:t>
              </a:r>
              <a:r>
                <a:rPr lang="en-US" i="0">
                  <a:solidFill>
                    <a:srgbClr val="7030A0"/>
                  </a:solidFill>
                  <a:latin typeface="Cambria Math" panose="02040503050406030204" pitchFamily="18" charset="0"/>
                </a:rPr>
                <a:t>(𝜃_2 〗)</a:t>
              </a:r>
              <a:r>
                <a:rPr lang="en-US" i="0">
                  <a:solidFill>
                    <a:srgbClr val="FFC000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b="0" i="0">
                  <a:solidFill>
                    <a:schemeClr val="bg2">
                      <a:lumMod val="75000"/>
                    </a:schemeClr>
                  </a:solidFill>
                  <a:latin typeface="Cambria Math" panose="02040503050406030204" pitchFamily="18" charset="0"/>
                </a:rPr>
                <a:t>)</a:t>
              </a:r>
              <a:r>
                <a:rPr lang="en-US" i="0">
                  <a:solidFill>
                    <a:srgbClr val="00B050"/>
                  </a:solidFill>
                  <a:latin typeface="Cambria Math" panose="02040503050406030204" pitchFamily="18" charset="0"/>
                </a:rPr>
                <a:t>)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D27E-52F3-4F3C-B4F7-52E977C0685A}">
  <dimension ref="A1:D34"/>
  <sheetViews>
    <sheetView tabSelected="1" zoomScaleNormal="100" workbookViewId="0"/>
  </sheetViews>
  <sheetFormatPr defaultRowHeight="15" x14ac:dyDescent="0.25"/>
  <cols>
    <col min="1" max="1" width="9.140625" style="2" customWidth="1"/>
    <col min="2" max="16384" width="9.140625" style="2"/>
  </cols>
  <sheetData>
    <row r="1" spans="1:4" x14ac:dyDescent="0.25">
      <c r="B1" s="10"/>
      <c r="C1" s="10"/>
      <c r="D1" s="10"/>
    </row>
    <row r="2" spans="1:4" x14ac:dyDescent="0.25">
      <c r="A2" s="5"/>
      <c r="B2" s="12" t="s">
        <v>2</v>
      </c>
      <c r="C2" s="13" t="s">
        <v>3</v>
      </c>
      <c r="D2" s="14" t="s">
        <v>4</v>
      </c>
    </row>
    <row r="3" spans="1:4" x14ac:dyDescent="0.25">
      <c r="A3" s="6"/>
      <c r="B3" s="3">
        <v>24.3</v>
      </c>
      <c r="C3" s="3">
        <v>53.2</v>
      </c>
      <c r="D3" s="3">
        <v>82.4</v>
      </c>
    </row>
    <row r="4" spans="1:4" x14ac:dyDescent="0.25">
      <c r="A4" s="7"/>
    </row>
    <row r="5" spans="1:4" x14ac:dyDescent="0.25">
      <c r="A5" s="8"/>
      <c r="D5" s="11" t="s">
        <v>13</v>
      </c>
    </row>
    <row r="6" spans="1:4" x14ac:dyDescent="0.25">
      <c r="A6" s="9"/>
      <c r="B6" s="81"/>
      <c r="C6" s="81"/>
      <c r="D6" s="10" t="s">
        <v>14</v>
      </c>
    </row>
    <row r="7" spans="1:4" x14ac:dyDescent="0.25">
      <c r="A7" s="6"/>
      <c r="B7" s="81"/>
      <c r="C7" s="81"/>
      <c r="D7" s="1" t="s">
        <v>15</v>
      </c>
    </row>
    <row r="8" spans="1:4" x14ac:dyDescent="0.25">
      <c r="A8" s="6"/>
      <c r="D8" s="10"/>
    </row>
    <row r="9" spans="1:4" x14ac:dyDescent="0.25">
      <c r="A9" s="6"/>
      <c r="D9" s="11" t="s">
        <v>5</v>
      </c>
    </row>
    <row r="10" spans="1:4" x14ac:dyDescent="0.25">
      <c r="A10" s="6"/>
      <c r="B10" s="81"/>
      <c r="C10" s="81"/>
      <c r="D10" s="10" t="s">
        <v>9</v>
      </c>
    </row>
    <row r="11" spans="1:4" x14ac:dyDescent="0.25">
      <c r="A11" s="6"/>
      <c r="B11" s="81"/>
      <c r="C11" s="81"/>
      <c r="D11" s="10" t="s">
        <v>10</v>
      </c>
    </row>
    <row r="12" spans="1:4" x14ac:dyDescent="0.25">
      <c r="D12" s="10"/>
    </row>
    <row r="13" spans="1:4" x14ac:dyDescent="0.25">
      <c r="D13" s="11" t="s">
        <v>6</v>
      </c>
    </row>
    <row r="14" spans="1:4" x14ac:dyDescent="0.25">
      <c r="B14" s="81"/>
      <c r="C14" s="81"/>
      <c r="D14" s="10" t="s">
        <v>11</v>
      </c>
    </row>
    <row r="15" spans="1:4" x14ac:dyDescent="0.25">
      <c r="B15" s="81"/>
      <c r="C15" s="81"/>
      <c r="D15" s="10" t="s">
        <v>20</v>
      </c>
    </row>
    <row r="16" spans="1:4" x14ac:dyDescent="0.25">
      <c r="D16" s="10"/>
    </row>
    <row r="17" spans="2:4" x14ac:dyDescent="0.25">
      <c r="D17" s="11" t="s">
        <v>7</v>
      </c>
    </row>
    <row r="18" spans="2:4" x14ac:dyDescent="0.25">
      <c r="B18" s="81"/>
      <c r="C18" s="81"/>
      <c r="D18" s="10" t="s">
        <v>8</v>
      </c>
    </row>
    <row r="19" spans="2:4" x14ac:dyDescent="0.25">
      <c r="B19" s="81"/>
      <c r="C19" s="81"/>
      <c r="D19" s="10" t="s">
        <v>21</v>
      </c>
    </row>
    <row r="20" spans="2:4" x14ac:dyDescent="0.25">
      <c r="D20" s="10"/>
    </row>
    <row r="21" spans="2:4" x14ac:dyDescent="0.25">
      <c r="D21" s="11" t="s">
        <v>12</v>
      </c>
    </row>
    <row r="22" spans="2:4" x14ac:dyDescent="0.25">
      <c r="B22" s="81"/>
      <c r="C22" s="81"/>
      <c r="D22" s="10" t="s">
        <v>16</v>
      </c>
    </row>
    <row r="23" spans="2:4" x14ac:dyDescent="0.25">
      <c r="B23" s="81"/>
      <c r="C23" s="81"/>
      <c r="D23" s="10" t="s">
        <v>17</v>
      </c>
    </row>
    <row r="24" spans="2:4" x14ac:dyDescent="0.25">
      <c r="D24" s="10"/>
    </row>
    <row r="25" spans="2:4" x14ac:dyDescent="0.25">
      <c r="D25" s="11" t="s">
        <v>18</v>
      </c>
    </row>
    <row r="26" spans="2:4" x14ac:dyDescent="0.25">
      <c r="B26" s="81"/>
      <c r="C26" s="81"/>
      <c r="D26" s="10" t="s">
        <v>19</v>
      </c>
    </row>
    <row r="27" spans="2:4" x14ac:dyDescent="0.25">
      <c r="D27" s="10"/>
    </row>
    <row r="28" spans="2:4" x14ac:dyDescent="0.25">
      <c r="D28" s="11" t="s">
        <v>26</v>
      </c>
    </row>
    <row r="29" spans="2:4" x14ac:dyDescent="0.25">
      <c r="B29" s="81"/>
      <c r="C29" s="81"/>
      <c r="D29" s="10" t="s">
        <v>27</v>
      </c>
    </row>
    <row r="30" spans="2:4" x14ac:dyDescent="0.25">
      <c r="D30" s="10"/>
    </row>
    <row r="31" spans="2:4" x14ac:dyDescent="0.25">
      <c r="D31" s="11" t="s">
        <v>22</v>
      </c>
    </row>
    <row r="32" spans="2:4" x14ac:dyDescent="0.25">
      <c r="B32" s="81"/>
      <c r="C32" s="81"/>
      <c r="D32" s="1" t="s">
        <v>25</v>
      </c>
    </row>
    <row r="33" spans="2:4" x14ac:dyDescent="0.25">
      <c r="B33" s="81"/>
      <c r="C33" s="81"/>
      <c r="D33" s="10" t="s">
        <v>23</v>
      </c>
    </row>
    <row r="34" spans="2:4" x14ac:dyDescent="0.25">
      <c r="B34" s="81"/>
      <c r="C34" s="81"/>
      <c r="D34" s="10" t="s">
        <v>24</v>
      </c>
    </row>
  </sheetData>
  <mergeCells count="15">
    <mergeCell ref="B6:C6"/>
    <mergeCell ref="B7:C7"/>
    <mergeCell ref="B11:C11"/>
    <mergeCell ref="B14:C14"/>
    <mergeCell ref="B22:C22"/>
    <mergeCell ref="B23:C23"/>
    <mergeCell ref="B10:C10"/>
    <mergeCell ref="B34:C34"/>
    <mergeCell ref="B26:C26"/>
    <mergeCell ref="B15:C15"/>
    <mergeCell ref="B19:C19"/>
    <mergeCell ref="B29:C29"/>
    <mergeCell ref="B33:C33"/>
    <mergeCell ref="B32:C32"/>
    <mergeCell ref="B18:C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A15C-9F11-4827-B211-14A8FE445B9D}">
  <dimension ref="A1:D34"/>
  <sheetViews>
    <sheetView zoomScaleNormal="100" workbookViewId="0"/>
  </sheetViews>
  <sheetFormatPr defaultRowHeight="15" x14ac:dyDescent="0.25"/>
  <cols>
    <col min="1" max="1" width="9.140625" style="2" customWidth="1"/>
    <col min="2" max="16384" width="9.140625" style="2"/>
  </cols>
  <sheetData>
    <row r="1" spans="1:4" x14ac:dyDescent="0.25">
      <c r="B1" s="10"/>
      <c r="C1" s="10"/>
      <c r="D1" s="10"/>
    </row>
    <row r="2" spans="1:4" x14ac:dyDescent="0.25">
      <c r="A2" s="5"/>
      <c r="B2" s="12" t="s">
        <v>2</v>
      </c>
      <c r="C2" s="13" t="s">
        <v>3</v>
      </c>
      <c r="D2" s="14" t="s">
        <v>4</v>
      </c>
    </row>
    <row r="3" spans="1:4" x14ac:dyDescent="0.25">
      <c r="A3" s="6"/>
      <c r="B3" s="3">
        <v>24.3</v>
      </c>
      <c r="C3" s="3">
        <v>53.2</v>
      </c>
      <c r="D3" s="3">
        <v>82.4</v>
      </c>
    </row>
    <row r="4" spans="1:4" x14ac:dyDescent="0.25">
      <c r="A4" s="7"/>
    </row>
    <row r="5" spans="1:4" x14ac:dyDescent="0.25">
      <c r="A5" s="8"/>
      <c r="D5" s="11" t="s">
        <v>13</v>
      </c>
    </row>
    <row r="6" spans="1:4" x14ac:dyDescent="0.25">
      <c r="A6" s="9"/>
      <c r="B6" s="81">
        <f>B3+C3+D3</f>
        <v>159.9</v>
      </c>
      <c r="C6" s="81"/>
      <c r="D6" s="10" t="s">
        <v>14</v>
      </c>
    </row>
    <row r="7" spans="1:4" x14ac:dyDescent="0.25">
      <c r="A7" s="6"/>
      <c r="B7" s="81">
        <f>SUM(B3:D3)</f>
        <v>159.9</v>
      </c>
      <c r="C7" s="81"/>
      <c r="D7" s="1" t="s">
        <v>15</v>
      </c>
    </row>
    <row r="8" spans="1:4" x14ac:dyDescent="0.25">
      <c r="A8" s="6"/>
      <c r="D8" s="10"/>
    </row>
    <row r="9" spans="1:4" x14ac:dyDescent="0.25">
      <c r="A9" s="6"/>
      <c r="D9" s="11" t="s">
        <v>5</v>
      </c>
    </row>
    <row r="10" spans="1:4" x14ac:dyDescent="0.25">
      <c r="A10" s="6"/>
      <c r="B10" s="81">
        <f>D3-C3</f>
        <v>29.200000000000003</v>
      </c>
      <c r="C10" s="81"/>
      <c r="D10" s="10" t="s">
        <v>9</v>
      </c>
    </row>
    <row r="11" spans="1:4" x14ac:dyDescent="0.25">
      <c r="A11" s="6"/>
      <c r="B11" s="81">
        <f>C3-D3</f>
        <v>-29.200000000000003</v>
      </c>
      <c r="C11" s="81"/>
      <c r="D11" s="10" t="s">
        <v>10</v>
      </c>
    </row>
    <row r="12" spans="1:4" x14ac:dyDescent="0.25">
      <c r="D12" s="10"/>
    </row>
    <row r="13" spans="1:4" x14ac:dyDescent="0.25">
      <c r="D13" s="11" t="s">
        <v>6</v>
      </c>
    </row>
    <row r="14" spans="1:4" x14ac:dyDescent="0.25">
      <c r="B14" s="81">
        <f>D3/C3</f>
        <v>1.5488721804511278</v>
      </c>
      <c r="C14" s="81"/>
      <c r="D14" s="10" t="s">
        <v>11</v>
      </c>
    </row>
    <row r="15" spans="1:4" x14ac:dyDescent="0.25">
      <c r="B15" s="81">
        <f>C3/1.467</f>
        <v>36.264485344239944</v>
      </c>
      <c r="C15" s="81"/>
      <c r="D15" s="10" t="s">
        <v>20</v>
      </c>
    </row>
    <row r="16" spans="1:4" x14ac:dyDescent="0.25">
      <c r="D16" s="10"/>
    </row>
    <row r="17" spans="2:4" x14ac:dyDescent="0.25">
      <c r="D17" s="11" t="s">
        <v>7</v>
      </c>
    </row>
    <row r="18" spans="2:4" x14ac:dyDescent="0.25">
      <c r="B18" s="81">
        <f>B3*C3*D3</f>
        <v>106523.42400000003</v>
      </c>
      <c r="C18" s="81"/>
      <c r="D18" s="10" t="s">
        <v>8</v>
      </c>
    </row>
    <row r="19" spans="2:4" x14ac:dyDescent="0.25">
      <c r="B19" s="81">
        <f>B3*1.467</f>
        <v>35.648100000000007</v>
      </c>
      <c r="C19" s="81"/>
      <c r="D19" s="10" t="s">
        <v>21</v>
      </c>
    </row>
    <row r="20" spans="2:4" x14ac:dyDescent="0.25">
      <c r="D20" s="10"/>
    </row>
    <row r="21" spans="2:4" x14ac:dyDescent="0.25">
      <c r="D21" s="11" t="s">
        <v>12</v>
      </c>
    </row>
    <row r="22" spans="2:4" x14ac:dyDescent="0.25">
      <c r="B22" s="81">
        <f>C3*C3</f>
        <v>2830.2400000000002</v>
      </c>
      <c r="C22" s="81"/>
      <c r="D22" s="10" t="s">
        <v>16</v>
      </c>
    </row>
    <row r="23" spans="2:4" x14ac:dyDescent="0.25">
      <c r="B23" s="81">
        <f>C3^2</f>
        <v>2830.2400000000002</v>
      </c>
      <c r="C23" s="81"/>
      <c r="D23" s="10" t="s">
        <v>17</v>
      </c>
    </row>
    <row r="24" spans="2:4" x14ac:dyDescent="0.25">
      <c r="D24" s="10"/>
    </row>
    <row r="25" spans="2:4" x14ac:dyDescent="0.25">
      <c r="D25" s="11" t="s">
        <v>18</v>
      </c>
    </row>
    <row r="26" spans="2:4" x14ac:dyDescent="0.25">
      <c r="B26" s="81">
        <f>SQRT(D3)</f>
        <v>9.0774445743281742</v>
      </c>
      <c r="C26" s="81"/>
      <c r="D26" s="10" t="s">
        <v>19</v>
      </c>
    </row>
    <row r="27" spans="2:4" x14ac:dyDescent="0.25">
      <c r="D27" s="10"/>
    </row>
    <row r="28" spans="2:4" x14ac:dyDescent="0.25">
      <c r="D28" s="11" t="s">
        <v>26</v>
      </c>
    </row>
    <row r="29" spans="2:4" x14ac:dyDescent="0.25">
      <c r="B29" s="81">
        <f>COUNT(B3:D3)</f>
        <v>3</v>
      </c>
      <c r="C29" s="81"/>
      <c r="D29" s="10" t="s">
        <v>27</v>
      </c>
    </row>
    <row r="30" spans="2:4" x14ac:dyDescent="0.25">
      <c r="D30" s="10"/>
    </row>
    <row r="31" spans="2:4" x14ac:dyDescent="0.25">
      <c r="D31" s="11" t="s">
        <v>22</v>
      </c>
    </row>
    <row r="32" spans="2:4" x14ac:dyDescent="0.25">
      <c r="B32" s="81">
        <f>(B3+C3)/2</f>
        <v>38.75</v>
      </c>
      <c r="C32" s="81"/>
      <c r="D32" s="1" t="s">
        <v>25</v>
      </c>
    </row>
    <row r="33" spans="2:4" x14ac:dyDescent="0.25">
      <c r="B33" s="81">
        <f>SUM(B3:D3)/COUNT(B3:D3)</f>
        <v>53.300000000000004</v>
      </c>
      <c r="C33" s="81"/>
      <c r="D33" s="10" t="s">
        <v>23</v>
      </c>
    </row>
    <row r="34" spans="2:4" x14ac:dyDescent="0.25">
      <c r="B34" s="81">
        <f>AVERAGE(B3:D3)</f>
        <v>53.300000000000004</v>
      </c>
      <c r="C34" s="81"/>
      <c r="D34" s="10" t="s">
        <v>24</v>
      </c>
    </row>
  </sheetData>
  <mergeCells count="15">
    <mergeCell ref="B15:C15"/>
    <mergeCell ref="B6:C6"/>
    <mergeCell ref="B7:C7"/>
    <mergeCell ref="B10:C10"/>
    <mergeCell ref="B11:C11"/>
    <mergeCell ref="B14:C14"/>
    <mergeCell ref="B32:C32"/>
    <mergeCell ref="B33:C33"/>
    <mergeCell ref="B34:C34"/>
    <mergeCell ref="B18:C18"/>
    <mergeCell ref="B19:C19"/>
    <mergeCell ref="B22:C22"/>
    <mergeCell ref="B23:C23"/>
    <mergeCell ref="B26:C26"/>
    <mergeCell ref="B29:C2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3251-39DB-491A-942E-329D1E701F3A}">
  <dimension ref="B1:G15"/>
  <sheetViews>
    <sheetView zoomScale="130" zoomScaleNormal="130" workbookViewId="0"/>
  </sheetViews>
  <sheetFormatPr defaultColWidth="12.7109375" defaultRowHeight="15" x14ac:dyDescent="0.25"/>
  <cols>
    <col min="1" max="16384" width="12.7109375" style="2"/>
  </cols>
  <sheetData>
    <row r="1" spans="2:7" ht="15.75" thickBot="1" x14ac:dyDescent="0.3"/>
    <row r="2" spans="2:7" x14ac:dyDescent="0.25">
      <c r="B2" s="82" t="s">
        <v>28</v>
      </c>
      <c r="C2" s="83"/>
      <c r="D2" s="84"/>
      <c r="E2" s="85" t="s">
        <v>33</v>
      </c>
      <c r="F2" s="86"/>
      <c r="G2" s="87"/>
    </row>
    <row r="3" spans="2:7" x14ac:dyDescent="0.25">
      <c r="B3" s="22" t="s">
        <v>29</v>
      </c>
      <c r="C3" s="38"/>
      <c r="D3" s="23"/>
      <c r="E3" s="22" t="s">
        <v>29</v>
      </c>
      <c r="F3" s="38"/>
      <c r="G3" s="23"/>
    </row>
    <row r="4" spans="2:7" x14ac:dyDescent="0.25">
      <c r="B4" s="18" t="s">
        <v>30</v>
      </c>
      <c r="C4" s="39"/>
      <c r="D4" s="16"/>
      <c r="E4" s="18" t="s">
        <v>30</v>
      </c>
      <c r="F4" s="39"/>
      <c r="G4" s="16"/>
    </row>
    <row r="5" spans="2:7" ht="15.75" thickBot="1" x14ac:dyDescent="0.3">
      <c r="B5" s="19" t="s">
        <v>31</v>
      </c>
      <c r="C5" s="52"/>
      <c r="D5" s="17" t="s">
        <v>32</v>
      </c>
      <c r="E5" s="19" t="s">
        <v>31</v>
      </c>
      <c r="F5" s="52"/>
      <c r="G5" s="17" t="s">
        <v>32</v>
      </c>
    </row>
    <row r="8" spans="2:7" x14ac:dyDescent="0.25">
      <c r="B8" s="24"/>
      <c r="C8" s="3" t="s">
        <v>1</v>
      </c>
      <c r="D8" s="3" t="s">
        <v>1</v>
      </c>
      <c r="E8" s="3" t="s">
        <v>0</v>
      </c>
      <c r="F8" s="3" t="s">
        <v>34</v>
      </c>
      <c r="G8" s="3" t="s">
        <v>35</v>
      </c>
    </row>
    <row r="9" spans="2:7" ht="15.75" thickBot="1" x14ac:dyDescent="0.3">
      <c r="B9" s="24"/>
      <c r="C9" s="15" t="s">
        <v>40</v>
      </c>
      <c r="D9" s="15" t="s">
        <v>39</v>
      </c>
      <c r="E9" s="15" t="s">
        <v>32</v>
      </c>
      <c r="F9" s="15" t="s">
        <v>41</v>
      </c>
      <c r="G9" s="15" t="s">
        <v>42</v>
      </c>
    </row>
    <row r="10" spans="2:7" ht="18.75" x14ac:dyDescent="0.3">
      <c r="B10" s="4" t="s">
        <v>36</v>
      </c>
      <c r="C10" s="53"/>
      <c r="D10" s="54"/>
      <c r="E10" s="55"/>
      <c r="F10" s="55"/>
      <c r="G10" s="56"/>
    </row>
    <row r="11" spans="2:7" x14ac:dyDescent="0.25">
      <c r="B11" s="21"/>
      <c r="C11" s="57"/>
      <c r="D11" s="40"/>
      <c r="E11" s="41"/>
      <c r="F11" s="41"/>
      <c r="G11" s="58"/>
    </row>
    <row r="12" spans="2:7" x14ac:dyDescent="0.25">
      <c r="B12" s="4" t="s">
        <v>37</v>
      </c>
      <c r="C12" s="59"/>
      <c r="D12" s="41"/>
      <c r="E12" s="40"/>
      <c r="F12" s="40"/>
      <c r="G12" s="60"/>
    </row>
    <row r="13" spans="2:7" x14ac:dyDescent="0.25">
      <c r="B13" s="20"/>
      <c r="C13" s="57"/>
      <c r="D13" s="40"/>
      <c r="E13" s="41"/>
      <c r="F13" s="41"/>
      <c r="G13" s="58"/>
    </row>
    <row r="14" spans="2:7" ht="15.75" thickBot="1" x14ac:dyDescent="0.3">
      <c r="B14" s="4" t="s">
        <v>38</v>
      </c>
      <c r="C14" s="61"/>
      <c r="D14" s="62"/>
      <c r="E14" s="63"/>
      <c r="F14" s="63"/>
      <c r="G14" s="64"/>
    </row>
    <row r="15" spans="2:7" x14ac:dyDescent="0.25">
      <c r="C15" s="65"/>
      <c r="D15" s="65"/>
      <c r="E15" s="65"/>
      <c r="F15" s="65"/>
      <c r="G15" s="65"/>
    </row>
  </sheetData>
  <mergeCells count="2">
    <mergeCell ref="B2:D2"/>
    <mergeCell ref="E2:G2"/>
  </mergeCells>
  <printOptions headings="1" gridLine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4AFD5-8F48-4DEB-B04E-984E9512F51B}">
  <dimension ref="A1:G15"/>
  <sheetViews>
    <sheetView zoomScale="130" zoomScaleNormal="130" workbookViewId="0"/>
  </sheetViews>
  <sheetFormatPr defaultColWidth="12.7109375" defaultRowHeight="15" x14ac:dyDescent="0.25"/>
  <cols>
    <col min="1" max="2" width="12.7109375" style="2" customWidth="1"/>
    <col min="3" max="16384" width="12.7109375" style="2"/>
  </cols>
  <sheetData>
    <row r="1" spans="1:7" x14ac:dyDescent="0.25">
      <c r="A1" s="35"/>
      <c r="B1" s="35"/>
      <c r="C1" s="35"/>
      <c r="D1" s="35"/>
      <c r="E1" s="35"/>
      <c r="F1" s="35"/>
      <c r="G1" s="35"/>
    </row>
    <row r="2" spans="1:7" x14ac:dyDescent="0.25">
      <c r="A2" s="35"/>
      <c r="B2" s="88" t="s">
        <v>28</v>
      </c>
      <c r="C2" s="88"/>
      <c r="D2" s="88"/>
      <c r="E2" s="88" t="s">
        <v>33</v>
      </c>
      <c r="F2" s="88"/>
      <c r="G2" s="88"/>
    </row>
    <row r="3" spans="1:7" x14ac:dyDescent="0.25">
      <c r="A3" s="35"/>
      <c r="B3" s="37" t="s">
        <v>29</v>
      </c>
      <c r="C3" s="66">
        <v>0.8</v>
      </c>
      <c r="D3" s="35"/>
      <c r="E3" s="37" t="s">
        <v>29</v>
      </c>
      <c r="F3" s="66">
        <v>0.55000000000000004</v>
      </c>
      <c r="G3" s="35"/>
    </row>
    <row r="4" spans="1:7" x14ac:dyDescent="0.25">
      <c r="A4" s="35"/>
      <c r="B4" s="37" t="s">
        <v>30</v>
      </c>
      <c r="C4" s="66">
        <v>0.7</v>
      </c>
      <c r="D4" s="35"/>
      <c r="E4" s="37" t="s">
        <v>30</v>
      </c>
      <c r="F4" s="66">
        <v>0.45</v>
      </c>
      <c r="G4" s="35"/>
    </row>
    <row r="5" spans="1:7" x14ac:dyDescent="0.25">
      <c r="A5" s="35"/>
      <c r="B5" s="37" t="s">
        <v>31</v>
      </c>
      <c r="C5" s="66">
        <v>63.5</v>
      </c>
      <c r="D5" s="36" t="s">
        <v>32</v>
      </c>
      <c r="E5" s="37" t="s">
        <v>31</v>
      </c>
      <c r="F5" s="66">
        <v>57.2</v>
      </c>
      <c r="G5" s="36" t="s">
        <v>32</v>
      </c>
    </row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67"/>
      <c r="C8" s="35" t="s">
        <v>1</v>
      </c>
      <c r="D8" s="35" t="s">
        <v>1</v>
      </c>
      <c r="E8" s="35" t="s">
        <v>0</v>
      </c>
      <c r="F8" s="35" t="s">
        <v>34</v>
      </c>
      <c r="G8" s="35" t="s">
        <v>35</v>
      </c>
    </row>
    <row r="9" spans="1:7" x14ac:dyDescent="0.25">
      <c r="A9" s="35"/>
      <c r="B9" s="67"/>
      <c r="C9" s="35" t="s">
        <v>40</v>
      </c>
      <c r="D9" s="35" t="s">
        <v>39</v>
      </c>
      <c r="E9" s="35" t="s">
        <v>32</v>
      </c>
      <c r="F9" s="35" t="s">
        <v>41</v>
      </c>
      <c r="G9" s="35" t="s">
        <v>42</v>
      </c>
    </row>
    <row r="10" spans="1:7" x14ac:dyDescent="0.25">
      <c r="A10" s="35"/>
      <c r="B10" s="37" t="s">
        <v>36</v>
      </c>
      <c r="C10" s="66">
        <f>D10/1.467</f>
        <v>54.27321817910142</v>
      </c>
      <c r="D10" s="66">
        <f>SQRT((D12^2)-(2*F11*E11))</f>
        <v>79.618811068741792</v>
      </c>
      <c r="E10" s="66"/>
      <c r="F10" s="66"/>
      <c r="G10" s="66"/>
    </row>
    <row r="11" spans="1:7" x14ac:dyDescent="0.25">
      <c r="A11" s="35"/>
      <c r="B11" s="37"/>
      <c r="C11" s="66"/>
      <c r="D11" s="66"/>
      <c r="E11" s="66">
        <f>C5</f>
        <v>63.5</v>
      </c>
      <c r="F11" s="66">
        <f>C3*-32.2</f>
        <v>-25.760000000000005</v>
      </c>
      <c r="G11" s="66">
        <f>(D12-D10)/F11</f>
        <v>0.94070557572529923</v>
      </c>
    </row>
    <row r="12" spans="1:7" x14ac:dyDescent="0.25">
      <c r="A12" s="35"/>
      <c r="B12" s="37" t="s">
        <v>37</v>
      </c>
      <c r="C12" s="66">
        <f>D12/1.467</f>
        <v>37.754761716467677</v>
      </c>
      <c r="D12" s="66">
        <f>SQRT((D14^2)-(2*F13*E13))</f>
        <v>55.38623543805808</v>
      </c>
      <c r="E12" s="66"/>
      <c r="F12" s="66"/>
      <c r="G12" s="66"/>
    </row>
    <row r="13" spans="1:7" x14ac:dyDescent="0.25">
      <c r="A13" s="35"/>
      <c r="B13" s="35"/>
      <c r="C13" s="66"/>
      <c r="D13" s="66"/>
      <c r="E13" s="66">
        <f>F5</f>
        <v>57.2</v>
      </c>
      <c r="F13" s="66">
        <f>F3*-32.2</f>
        <v>-17.710000000000004</v>
      </c>
      <c r="G13" s="66">
        <f>(D14-D12)/F13</f>
        <v>1.3050387034476607</v>
      </c>
    </row>
    <row r="14" spans="1:7" x14ac:dyDescent="0.25">
      <c r="A14" s="35"/>
      <c r="B14" s="37" t="s">
        <v>38</v>
      </c>
      <c r="C14" s="66">
        <v>22</v>
      </c>
      <c r="D14" s="66">
        <f>C14*1.467</f>
        <v>32.274000000000001</v>
      </c>
      <c r="E14" s="66"/>
      <c r="F14" s="66"/>
      <c r="G14" s="66"/>
    </row>
    <row r="15" spans="1:7" x14ac:dyDescent="0.25">
      <c r="A15" s="35"/>
      <c r="B15" s="35"/>
      <c r="C15" s="66"/>
      <c r="D15" s="66"/>
      <c r="E15" s="66"/>
      <c r="F15" s="66"/>
      <c r="G15" s="66"/>
    </row>
  </sheetData>
  <mergeCells count="2">
    <mergeCell ref="B2:D2"/>
    <mergeCell ref="E2:G2"/>
  </mergeCells>
  <printOptions headings="1" gridLines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211B-1FF3-4738-93BA-394C1B1FFDD2}">
  <dimension ref="B1:G20"/>
  <sheetViews>
    <sheetView zoomScale="130" zoomScaleNormal="130" workbookViewId="0"/>
  </sheetViews>
  <sheetFormatPr defaultColWidth="12.7109375" defaultRowHeight="15" x14ac:dyDescent="0.25"/>
  <cols>
    <col min="1" max="16384" width="12.7109375" style="2"/>
  </cols>
  <sheetData>
    <row r="1" spans="2:7" ht="15.75" thickBot="1" x14ac:dyDescent="0.3"/>
    <row r="2" spans="2:7" x14ac:dyDescent="0.25">
      <c r="B2" s="82" t="s">
        <v>28</v>
      </c>
      <c r="C2" s="83"/>
      <c r="D2" s="84"/>
      <c r="E2" s="85" t="s">
        <v>33</v>
      </c>
      <c r="F2" s="86"/>
      <c r="G2" s="87"/>
    </row>
    <row r="3" spans="2:7" x14ac:dyDescent="0.25">
      <c r="B3" s="22" t="s">
        <v>29</v>
      </c>
      <c r="C3" s="31">
        <v>0.8</v>
      </c>
      <c r="D3" s="23"/>
      <c r="E3" s="22" t="s">
        <v>29</v>
      </c>
      <c r="F3" s="31">
        <v>0.55000000000000004</v>
      </c>
      <c r="G3" s="23"/>
    </row>
    <row r="4" spans="2:7" x14ac:dyDescent="0.25">
      <c r="B4" s="18" t="s">
        <v>30</v>
      </c>
      <c r="C4" s="32">
        <v>0.7</v>
      </c>
      <c r="D4" s="16"/>
      <c r="E4" s="18" t="s">
        <v>30</v>
      </c>
      <c r="F4" s="32">
        <v>0.45</v>
      </c>
      <c r="G4" s="16"/>
    </row>
    <row r="5" spans="2:7" ht="15.75" thickBot="1" x14ac:dyDescent="0.3">
      <c r="B5" s="19" t="s">
        <v>31</v>
      </c>
      <c r="C5" s="42">
        <v>63.5</v>
      </c>
      <c r="D5" s="17"/>
      <c r="E5" s="19" t="s">
        <v>31</v>
      </c>
      <c r="F5" s="42">
        <v>57.2</v>
      </c>
      <c r="G5" s="17"/>
    </row>
    <row r="8" spans="2:7" ht="15.75" thickBot="1" x14ac:dyDescent="0.3">
      <c r="B8" s="24"/>
      <c r="C8" s="3" t="s">
        <v>1</v>
      </c>
      <c r="D8" s="3" t="s">
        <v>1</v>
      </c>
      <c r="E8" s="3" t="s">
        <v>0</v>
      </c>
      <c r="F8" s="3" t="s">
        <v>34</v>
      </c>
      <c r="G8" s="3" t="s">
        <v>35</v>
      </c>
    </row>
    <row r="9" spans="2:7" ht="18.75" x14ac:dyDescent="0.3">
      <c r="B9" s="4" t="s">
        <v>36</v>
      </c>
      <c r="C9" s="44">
        <f>D9/1.467</f>
        <v>54.27321817910142</v>
      </c>
      <c r="D9" s="47">
        <f>SQRT((D11^2)-(2*F10*E10))</f>
        <v>79.618811068741792</v>
      </c>
      <c r="E9" s="25"/>
      <c r="F9" s="25"/>
      <c r="G9" s="26"/>
    </row>
    <row r="10" spans="2:7" x14ac:dyDescent="0.25">
      <c r="B10" s="21"/>
      <c r="C10" s="33"/>
      <c r="D10" s="34"/>
      <c r="E10" s="43">
        <f>C5</f>
        <v>63.5</v>
      </c>
      <c r="F10" s="50">
        <f>C3*-32.2</f>
        <v>-25.760000000000005</v>
      </c>
      <c r="G10" s="51">
        <f>(D11-D9)/F10</f>
        <v>0.94070557572529923</v>
      </c>
    </row>
    <row r="11" spans="2:7" x14ac:dyDescent="0.25">
      <c r="B11" s="4" t="s">
        <v>37</v>
      </c>
      <c r="C11" s="45">
        <f>D11/1.467</f>
        <v>37.754761716467677</v>
      </c>
      <c r="D11" s="48">
        <f>SQRT((D13^2)-(2*F12*E12))</f>
        <v>55.38623543805808</v>
      </c>
      <c r="E11" s="27"/>
      <c r="F11" s="27"/>
      <c r="G11" s="28"/>
    </row>
    <row r="12" spans="2:7" x14ac:dyDescent="0.25">
      <c r="B12" s="20"/>
      <c r="C12" s="33"/>
      <c r="D12" s="34"/>
      <c r="E12" s="43">
        <f>F5</f>
        <v>57.2</v>
      </c>
      <c r="F12" s="50">
        <f>F3*-32.2</f>
        <v>-17.710000000000004</v>
      </c>
      <c r="G12" s="51">
        <f>(D13-D11)/F12</f>
        <v>1.3050387034476607</v>
      </c>
    </row>
    <row r="13" spans="2:7" ht="15.75" thickBot="1" x14ac:dyDescent="0.3">
      <c r="B13" s="4" t="s">
        <v>38</v>
      </c>
      <c r="C13" s="46">
        <v>22</v>
      </c>
      <c r="D13" s="49">
        <f>C13*1.467</f>
        <v>32.274000000000001</v>
      </c>
      <c r="E13" s="29"/>
      <c r="F13" s="29"/>
      <c r="G13" s="30"/>
    </row>
    <row r="15" spans="2:7" ht="15.75" thickBot="1" x14ac:dyDescent="0.3">
      <c r="B15" s="24"/>
      <c r="C15" s="3" t="s">
        <v>1</v>
      </c>
      <c r="D15" s="3" t="s">
        <v>1</v>
      </c>
      <c r="E15" s="3" t="s">
        <v>0</v>
      </c>
      <c r="F15" s="3" t="s">
        <v>34</v>
      </c>
      <c r="G15" s="3" t="s">
        <v>35</v>
      </c>
    </row>
    <row r="16" spans="2:7" ht="18.75" x14ac:dyDescent="0.3">
      <c r="B16" s="4" t="s">
        <v>36</v>
      </c>
      <c r="C16" s="44">
        <f>D16/1.467</f>
        <v>50.836940770268612</v>
      </c>
      <c r="D16" s="47">
        <f>SQRT((D18^2)-(2*F17*E17))</f>
        <v>74.57779210998406</v>
      </c>
      <c r="E16" s="25"/>
      <c r="F16" s="25"/>
      <c r="G16" s="26"/>
    </row>
    <row r="17" spans="2:7" x14ac:dyDescent="0.25">
      <c r="B17" s="21"/>
      <c r="C17" s="33"/>
      <c r="D17" s="34"/>
      <c r="E17" s="43">
        <f>C5</f>
        <v>63.5</v>
      </c>
      <c r="F17" s="50">
        <f>C4*-32.2</f>
        <v>-22.54</v>
      </c>
      <c r="G17" s="51">
        <f>(D18-D16)/F17</f>
        <v>1.0036965805710516</v>
      </c>
    </row>
    <row r="18" spans="2:7" x14ac:dyDescent="0.25">
      <c r="B18" s="4" t="s">
        <v>37</v>
      </c>
      <c r="C18" s="45">
        <f>D18/1.467</f>
        <v>35.415454113096494</v>
      </c>
      <c r="D18" s="48">
        <f>SQRT((D20^2)-(2*F19*E19))</f>
        <v>51.95447118391256</v>
      </c>
      <c r="E18" s="27"/>
      <c r="F18" s="27"/>
      <c r="G18" s="28"/>
    </row>
    <row r="19" spans="2:7" x14ac:dyDescent="0.25">
      <c r="B19" s="20"/>
      <c r="C19" s="33"/>
      <c r="D19" s="34"/>
      <c r="E19" s="43">
        <f>F5</f>
        <v>57.2</v>
      </c>
      <c r="F19" s="50">
        <f>F4*-32.2</f>
        <v>-14.490000000000002</v>
      </c>
      <c r="G19" s="51">
        <f>(D20-D18)/F19</f>
        <v>1.3582105716985891</v>
      </c>
    </row>
    <row r="20" spans="2:7" ht="15.75" thickBot="1" x14ac:dyDescent="0.3">
      <c r="B20" s="4" t="s">
        <v>38</v>
      </c>
      <c r="C20" s="46">
        <v>22</v>
      </c>
      <c r="D20" s="49">
        <f>C20*1.467</f>
        <v>32.274000000000001</v>
      </c>
      <c r="E20" s="29"/>
      <c r="F20" s="29"/>
      <c r="G20" s="30"/>
    </row>
  </sheetData>
  <mergeCells count="2">
    <mergeCell ref="B2:D2"/>
    <mergeCell ref="E2:G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A83AB-CF10-4815-A632-BC80C5C06F7C}">
  <dimension ref="A1:I14"/>
  <sheetViews>
    <sheetView workbookViewId="0">
      <selection activeCell="D31" sqref="D31"/>
    </sheetView>
  </sheetViews>
  <sheetFormatPr defaultRowHeight="15" x14ac:dyDescent="0.25"/>
  <sheetData>
    <row r="1" spans="1:9" x14ac:dyDescent="0.25">
      <c r="A1" t="s">
        <v>56</v>
      </c>
      <c r="B1" t="s">
        <v>57</v>
      </c>
    </row>
    <row r="2" spans="1:9" x14ac:dyDescent="0.25">
      <c r="A2" t="s">
        <v>43</v>
      </c>
    </row>
    <row r="3" spans="1:9" x14ac:dyDescent="0.2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</row>
    <row r="4" spans="1:9" x14ac:dyDescent="0.25">
      <c r="A4">
        <v>-5</v>
      </c>
      <c r="B4">
        <v>62.8</v>
      </c>
      <c r="C4">
        <v>0</v>
      </c>
      <c r="D4" t="s">
        <v>53</v>
      </c>
      <c r="E4" s="68">
        <v>1700</v>
      </c>
      <c r="F4" t="s">
        <v>54</v>
      </c>
      <c r="G4" t="s">
        <v>54</v>
      </c>
      <c r="H4" t="s">
        <v>54</v>
      </c>
      <c r="I4" t="s">
        <v>54</v>
      </c>
    </row>
    <row r="5" spans="1:9" x14ac:dyDescent="0.25">
      <c r="A5">
        <v>-4.5</v>
      </c>
      <c r="B5">
        <v>62.1</v>
      </c>
      <c r="C5">
        <v>0</v>
      </c>
      <c r="D5" t="s">
        <v>53</v>
      </c>
      <c r="E5" s="68">
        <v>1700</v>
      </c>
      <c r="F5" t="s">
        <v>54</v>
      </c>
      <c r="G5" t="s">
        <v>54</v>
      </c>
      <c r="H5" t="s">
        <v>54</v>
      </c>
      <c r="I5" t="s">
        <v>54</v>
      </c>
    </row>
    <row r="6" spans="1:9" x14ac:dyDescent="0.25">
      <c r="A6">
        <v>-4</v>
      </c>
      <c r="B6">
        <v>61.5</v>
      </c>
      <c r="C6">
        <v>0</v>
      </c>
      <c r="D6" t="s">
        <v>53</v>
      </c>
      <c r="E6" s="68">
        <v>1700</v>
      </c>
      <c r="F6" t="s">
        <v>54</v>
      </c>
      <c r="G6" t="s">
        <v>54</v>
      </c>
      <c r="H6" t="s">
        <v>54</v>
      </c>
      <c r="I6" t="s">
        <v>54</v>
      </c>
    </row>
    <row r="7" spans="1:9" x14ac:dyDescent="0.25">
      <c r="A7">
        <v>-3.5</v>
      </c>
      <c r="B7">
        <v>61.5</v>
      </c>
      <c r="C7">
        <v>0</v>
      </c>
      <c r="D7" t="s">
        <v>53</v>
      </c>
      <c r="E7" s="68">
        <v>1700</v>
      </c>
      <c r="F7" t="s">
        <v>54</v>
      </c>
      <c r="G7" t="s">
        <v>54</v>
      </c>
      <c r="H7" t="s">
        <v>54</v>
      </c>
      <c r="I7" t="s">
        <v>54</v>
      </c>
    </row>
    <row r="8" spans="1:9" x14ac:dyDescent="0.25">
      <c r="A8">
        <v>-3</v>
      </c>
      <c r="B8">
        <v>60.9</v>
      </c>
      <c r="C8">
        <v>0</v>
      </c>
      <c r="D8" t="s">
        <v>53</v>
      </c>
      <c r="E8" s="68">
        <v>1700</v>
      </c>
      <c r="F8" t="s">
        <v>54</v>
      </c>
      <c r="G8" t="s">
        <v>54</v>
      </c>
      <c r="H8" t="s">
        <v>54</v>
      </c>
      <c r="I8" t="s">
        <v>54</v>
      </c>
    </row>
    <row r="9" spans="1:9" x14ac:dyDescent="0.25">
      <c r="A9">
        <v>-2.5</v>
      </c>
      <c r="B9">
        <v>60.3</v>
      </c>
      <c r="C9">
        <v>0</v>
      </c>
      <c r="D9" t="s">
        <v>53</v>
      </c>
      <c r="E9" s="68">
        <v>1600</v>
      </c>
      <c r="F9" t="s">
        <v>54</v>
      </c>
      <c r="G9" t="s">
        <v>54</v>
      </c>
      <c r="H9" t="s">
        <v>54</v>
      </c>
      <c r="I9" t="s">
        <v>54</v>
      </c>
    </row>
    <row r="10" spans="1:9" x14ac:dyDescent="0.25">
      <c r="A10">
        <v>-2</v>
      </c>
      <c r="B10">
        <v>60.3</v>
      </c>
      <c r="C10">
        <v>0</v>
      </c>
      <c r="D10" t="s">
        <v>53</v>
      </c>
      <c r="E10" s="68">
        <v>1600</v>
      </c>
      <c r="F10" t="s">
        <v>54</v>
      </c>
      <c r="G10" t="s">
        <v>54</v>
      </c>
      <c r="H10" t="s">
        <v>54</v>
      </c>
      <c r="I10" t="s">
        <v>54</v>
      </c>
    </row>
    <row r="11" spans="1:9" x14ac:dyDescent="0.25">
      <c r="A11">
        <v>-1.5</v>
      </c>
      <c r="B11">
        <v>59.7</v>
      </c>
      <c r="C11">
        <v>12</v>
      </c>
      <c r="D11" t="s">
        <v>53</v>
      </c>
      <c r="E11" s="68">
        <v>1600</v>
      </c>
      <c r="F11" t="s">
        <v>54</v>
      </c>
      <c r="G11" t="s">
        <v>54</v>
      </c>
      <c r="H11" t="s">
        <v>54</v>
      </c>
      <c r="I11" t="s">
        <v>54</v>
      </c>
    </row>
    <row r="12" spans="1:9" x14ac:dyDescent="0.25">
      <c r="A12">
        <v>-1</v>
      </c>
      <c r="B12">
        <v>59.7</v>
      </c>
      <c r="C12">
        <v>0</v>
      </c>
      <c r="D12" t="s">
        <v>53</v>
      </c>
      <c r="E12" s="68">
        <v>1700</v>
      </c>
      <c r="F12" t="s">
        <v>54</v>
      </c>
      <c r="G12" t="s">
        <v>54</v>
      </c>
      <c r="H12" t="s">
        <v>54</v>
      </c>
      <c r="I12" t="s">
        <v>54</v>
      </c>
    </row>
    <row r="13" spans="1:9" x14ac:dyDescent="0.25">
      <c r="A13">
        <v>-0.5</v>
      </c>
      <c r="B13">
        <v>58.4</v>
      </c>
      <c r="C13">
        <v>0</v>
      </c>
      <c r="D13" t="s">
        <v>55</v>
      </c>
      <c r="E13" s="68">
        <v>1600</v>
      </c>
      <c r="F13" t="s">
        <v>54</v>
      </c>
      <c r="G13" t="s">
        <v>54</v>
      </c>
      <c r="H13" t="s">
        <v>54</v>
      </c>
      <c r="I13" t="s">
        <v>54</v>
      </c>
    </row>
    <row r="14" spans="1:9" x14ac:dyDescent="0.25">
      <c r="A14">
        <v>0</v>
      </c>
      <c r="B14">
        <v>51</v>
      </c>
      <c r="C14">
        <v>0</v>
      </c>
      <c r="D14" t="s">
        <v>55</v>
      </c>
      <c r="E14" s="68">
        <v>1400</v>
      </c>
      <c r="F14" t="s">
        <v>54</v>
      </c>
      <c r="G14" t="s">
        <v>54</v>
      </c>
      <c r="H14" t="s">
        <v>54</v>
      </c>
      <c r="I14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1BC4-44E8-4CC5-BF1C-FAE2F69BB4F4}">
  <dimension ref="A1:I14"/>
  <sheetViews>
    <sheetView zoomScaleNormal="100" workbookViewId="0"/>
  </sheetViews>
  <sheetFormatPr defaultRowHeight="15" x14ac:dyDescent="0.25"/>
  <cols>
    <col min="6" max="9" width="16" customWidth="1"/>
  </cols>
  <sheetData>
    <row r="1" spans="1:9" x14ac:dyDescent="0.25">
      <c r="A1" t="s">
        <v>56</v>
      </c>
      <c r="B1" t="s">
        <v>57</v>
      </c>
    </row>
    <row r="2" spans="1:9" x14ac:dyDescent="0.25">
      <c r="A2" t="s">
        <v>43</v>
      </c>
    </row>
    <row r="3" spans="1:9" s="69" customFormat="1" ht="60" x14ac:dyDescent="0.25">
      <c r="A3" s="70" t="s">
        <v>44</v>
      </c>
      <c r="B3" s="70" t="s">
        <v>45</v>
      </c>
      <c r="C3" s="70" t="s">
        <v>46</v>
      </c>
      <c r="D3" s="70" t="s">
        <v>47</v>
      </c>
      <c r="E3" s="70" t="s">
        <v>48</v>
      </c>
      <c r="F3" s="70" t="s">
        <v>49</v>
      </c>
      <c r="G3" s="70" t="s">
        <v>50</v>
      </c>
      <c r="H3" s="70" t="s">
        <v>51</v>
      </c>
      <c r="I3" s="70" t="s">
        <v>52</v>
      </c>
    </row>
    <row r="4" spans="1:9" x14ac:dyDescent="0.25">
      <c r="A4" s="5">
        <v>-5</v>
      </c>
      <c r="B4" s="5">
        <v>62.8</v>
      </c>
      <c r="C4" s="2">
        <v>0</v>
      </c>
      <c r="D4" s="2" t="s">
        <v>53</v>
      </c>
      <c r="E4" s="71">
        <v>1700</v>
      </c>
      <c r="F4" s="2" t="s">
        <v>54</v>
      </c>
      <c r="G4" s="2" t="s">
        <v>54</v>
      </c>
      <c r="H4" s="2" t="s">
        <v>54</v>
      </c>
      <c r="I4" s="2" t="s">
        <v>54</v>
      </c>
    </row>
    <row r="5" spans="1:9" x14ac:dyDescent="0.25">
      <c r="A5" s="5">
        <v>-4.5</v>
      </c>
      <c r="B5" s="5">
        <v>62.1</v>
      </c>
      <c r="C5" s="2">
        <v>0</v>
      </c>
      <c r="D5" s="2" t="s">
        <v>53</v>
      </c>
      <c r="E5" s="71">
        <v>1700</v>
      </c>
      <c r="F5" s="2" t="s">
        <v>54</v>
      </c>
      <c r="G5" s="2" t="s">
        <v>54</v>
      </c>
      <c r="H5" s="2" t="s">
        <v>54</v>
      </c>
      <c r="I5" s="2" t="s">
        <v>54</v>
      </c>
    </row>
    <row r="6" spans="1:9" x14ac:dyDescent="0.25">
      <c r="A6" s="5">
        <v>-4</v>
      </c>
      <c r="B6" s="5">
        <v>61.5</v>
      </c>
      <c r="C6" s="2">
        <v>0</v>
      </c>
      <c r="D6" s="2" t="s">
        <v>53</v>
      </c>
      <c r="E6" s="71">
        <v>1700</v>
      </c>
      <c r="F6" s="2" t="s">
        <v>54</v>
      </c>
      <c r="G6" s="2" t="s">
        <v>54</v>
      </c>
      <c r="H6" s="2" t="s">
        <v>54</v>
      </c>
      <c r="I6" s="2" t="s">
        <v>54</v>
      </c>
    </row>
    <row r="7" spans="1:9" x14ac:dyDescent="0.25">
      <c r="A7" s="5">
        <v>-3.5</v>
      </c>
      <c r="B7" s="5">
        <v>61.5</v>
      </c>
      <c r="C7" s="2">
        <v>0</v>
      </c>
      <c r="D7" s="2" t="s">
        <v>53</v>
      </c>
      <c r="E7" s="71">
        <v>1700</v>
      </c>
      <c r="F7" s="2" t="s">
        <v>54</v>
      </c>
      <c r="G7" s="2" t="s">
        <v>54</v>
      </c>
      <c r="H7" s="2" t="s">
        <v>54</v>
      </c>
      <c r="I7" s="2" t="s">
        <v>54</v>
      </c>
    </row>
    <row r="8" spans="1:9" x14ac:dyDescent="0.25">
      <c r="A8" s="5">
        <v>-3</v>
      </c>
      <c r="B8" s="5">
        <v>60.9</v>
      </c>
      <c r="C8" s="2">
        <v>0</v>
      </c>
      <c r="D8" s="2" t="s">
        <v>53</v>
      </c>
      <c r="E8" s="71">
        <v>1700</v>
      </c>
      <c r="F8" s="2" t="s">
        <v>54</v>
      </c>
      <c r="G8" s="2" t="s">
        <v>54</v>
      </c>
      <c r="H8" s="2" t="s">
        <v>54</v>
      </c>
      <c r="I8" s="2" t="s">
        <v>54</v>
      </c>
    </row>
    <row r="9" spans="1:9" x14ac:dyDescent="0.25">
      <c r="A9" s="5">
        <v>-2.5</v>
      </c>
      <c r="B9" s="5">
        <v>60.3</v>
      </c>
      <c r="C9" s="2">
        <v>0</v>
      </c>
      <c r="D9" s="2" t="s">
        <v>53</v>
      </c>
      <c r="E9" s="71">
        <v>1600</v>
      </c>
      <c r="F9" s="2" t="s">
        <v>54</v>
      </c>
      <c r="G9" s="2" t="s">
        <v>54</v>
      </c>
      <c r="H9" s="2" t="s">
        <v>54</v>
      </c>
      <c r="I9" s="2" t="s">
        <v>54</v>
      </c>
    </row>
    <row r="10" spans="1:9" x14ac:dyDescent="0.25">
      <c r="A10" s="5">
        <v>-2</v>
      </c>
      <c r="B10" s="5">
        <v>60.3</v>
      </c>
      <c r="C10" s="2">
        <v>0</v>
      </c>
      <c r="D10" s="2" t="s">
        <v>53</v>
      </c>
      <c r="E10" s="71">
        <v>1600</v>
      </c>
      <c r="F10" s="2" t="s">
        <v>54</v>
      </c>
      <c r="G10" s="2" t="s">
        <v>54</v>
      </c>
      <c r="H10" s="2" t="s">
        <v>54</v>
      </c>
      <c r="I10" s="2" t="s">
        <v>54</v>
      </c>
    </row>
    <row r="11" spans="1:9" x14ac:dyDescent="0.25">
      <c r="A11" s="5">
        <v>-1.5</v>
      </c>
      <c r="B11" s="5">
        <v>59.7</v>
      </c>
      <c r="C11" s="2">
        <v>12</v>
      </c>
      <c r="D11" s="2" t="s">
        <v>53</v>
      </c>
      <c r="E11" s="71">
        <v>1600</v>
      </c>
      <c r="F11" s="2" t="s">
        <v>54</v>
      </c>
      <c r="G11" s="2" t="s">
        <v>54</v>
      </c>
      <c r="H11" s="2" t="s">
        <v>54</v>
      </c>
      <c r="I11" s="2" t="s">
        <v>54</v>
      </c>
    </row>
    <row r="12" spans="1:9" x14ac:dyDescent="0.25">
      <c r="A12" s="5">
        <v>-1</v>
      </c>
      <c r="B12" s="5">
        <v>59.7</v>
      </c>
      <c r="C12" s="2">
        <v>0</v>
      </c>
      <c r="D12" s="2" t="s">
        <v>53</v>
      </c>
      <c r="E12" s="71">
        <v>1700</v>
      </c>
      <c r="F12" s="2" t="s">
        <v>54</v>
      </c>
      <c r="G12" s="2" t="s">
        <v>54</v>
      </c>
      <c r="H12" s="2" t="s">
        <v>54</v>
      </c>
      <c r="I12" s="2" t="s">
        <v>54</v>
      </c>
    </row>
    <row r="13" spans="1:9" x14ac:dyDescent="0.25">
      <c r="A13" s="5">
        <v>-0.5</v>
      </c>
      <c r="B13" s="5">
        <v>58.4</v>
      </c>
      <c r="C13" s="2">
        <v>0</v>
      </c>
      <c r="D13" s="2" t="s">
        <v>55</v>
      </c>
      <c r="E13" s="71">
        <v>1600</v>
      </c>
      <c r="F13" s="2" t="s">
        <v>54</v>
      </c>
      <c r="G13" s="2" t="s">
        <v>54</v>
      </c>
      <c r="H13" s="2" t="s">
        <v>54</v>
      </c>
      <c r="I13" s="2" t="s">
        <v>54</v>
      </c>
    </row>
    <row r="14" spans="1:9" x14ac:dyDescent="0.25">
      <c r="A14" s="5">
        <v>0</v>
      </c>
      <c r="B14" s="5">
        <v>51</v>
      </c>
      <c r="C14" s="2">
        <v>0</v>
      </c>
      <c r="D14" s="2" t="s">
        <v>55</v>
      </c>
      <c r="E14" s="71">
        <v>1400</v>
      </c>
      <c r="F14" s="2" t="s">
        <v>54</v>
      </c>
      <c r="G14" s="2" t="s">
        <v>54</v>
      </c>
      <c r="H14" s="2" t="s">
        <v>54</v>
      </c>
      <c r="I14" s="2" t="s">
        <v>54</v>
      </c>
    </row>
  </sheetData>
  <conditionalFormatting sqref="B4:B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14">
    <cfRule type="containsText" dxfId="0" priority="1" operator="containsText" text="On">
      <formula>NOT(ISERROR(SEARCH("On",D4)))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FD79-B8D2-4BDD-A4BB-D2835CCA97E6}">
  <dimension ref="B2:D13"/>
  <sheetViews>
    <sheetView zoomScale="160" zoomScaleNormal="160" workbookViewId="0"/>
  </sheetViews>
  <sheetFormatPr defaultRowHeight="15" x14ac:dyDescent="0.25"/>
  <cols>
    <col min="1" max="2" width="9.140625" style="2"/>
    <col min="3" max="3" width="12.85546875" style="2" customWidth="1"/>
    <col min="4" max="16384" width="9.140625" style="2"/>
  </cols>
  <sheetData>
    <row r="2" spans="2:4" ht="18.75" x14ac:dyDescent="0.3">
      <c r="C2" s="72" t="s">
        <v>68</v>
      </c>
    </row>
    <row r="3" spans="2:4" x14ac:dyDescent="0.25">
      <c r="C3" s="15" t="s">
        <v>69</v>
      </c>
    </row>
    <row r="4" spans="2:4" x14ac:dyDescent="0.25">
      <c r="B4" s="2" t="s">
        <v>58</v>
      </c>
      <c r="C4" s="74">
        <v>265</v>
      </c>
      <c r="D4" s="2" t="s">
        <v>70</v>
      </c>
    </row>
    <row r="5" spans="2:4" x14ac:dyDescent="0.25">
      <c r="B5" s="2" t="s">
        <v>59</v>
      </c>
      <c r="C5" s="74">
        <v>122</v>
      </c>
      <c r="D5" s="2" t="s">
        <v>71</v>
      </c>
    </row>
    <row r="6" spans="2:4" x14ac:dyDescent="0.25">
      <c r="B6" s="2" t="s">
        <v>60</v>
      </c>
      <c r="C6" s="74">
        <f>(C4^2)/(2*C5)</f>
        <v>287.80737704918033</v>
      </c>
      <c r="D6" s="2" t="s">
        <v>74</v>
      </c>
    </row>
    <row r="7" spans="2:4" x14ac:dyDescent="0.25">
      <c r="B7" s="2" t="s">
        <v>61</v>
      </c>
      <c r="C7" s="73">
        <v>73.5</v>
      </c>
      <c r="D7" s="2" t="s">
        <v>72</v>
      </c>
    </row>
    <row r="8" spans="2:4" x14ac:dyDescent="0.25">
      <c r="B8" s="2" t="s">
        <v>62</v>
      </c>
      <c r="C8" s="74">
        <v>0</v>
      </c>
      <c r="D8" s="2" t="s">
        <v>73</v>
      </c>
    </row>
    <row r="9" spans="2:4" x14ac:dyDescent="0.25">
      <c r="B9" s="2" t="s">
        <v>63</v>
      </c>
      <c r="C9" s="73">
        <v>17.5</v>
      </c>
      <c r="D9" s="2" t="s">
        <v>72</v>
      </c>
    </row>
    <row r="10" spans="2:4" x14ac:dyDescent="0.25">
      <c r="B10" s="2" t="s">
        <v>64</v>
      </c>
      <c r="C10" s="73">
        <v>20.5</v>
      </c>
      <c r="D10" s="2" t="s">
        <v>72</v>
      </c>
    </row>
    <row r="11" spans="2:4" x14ac:dyDescent="0.25">
      <c r="C11" s="6"/>
    </row>
    <row r="12" spans="2:4" x14ac:dyDescent="0.25">
      <c r="B12" s="2" t="s">
        <v>65</v>
      </c>
      <c r="C12" s="75"/>
      <c r="D12" s="2" t="s">
        <v>66</v>
      </c>
    </row>
    <row r="13" spans="2:4" x14ac:dyDescent="0.25">
      <c r="B13" s="2" t="s">
        <v>65</v>
      </c>
      <c r="C13" s="75"/>
      <c r="D13" s="2" t="s">
        <v>67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B798-A54B-44AC-9A57-B30FD89868F3}">
  <dimension ref="B2:D13"/>
  <sheetViews>
    <sheetView zoomScale="160" zoomScaleNormal="160" workbookViewId="0"/>
  </sheetViews>
  <sheetFormatPr defaultRowHeight="15" x14ac:dyDescent="0.25"/>
  <cols>
    <col min="1" max="2" width="9.140625" style="2"/>
    <col min="3" max="3" width="12.85546875" style="2" customWidth="1"/>
    <col min="4" max="16384" width="9.140625" style="2"/>
  </cols>
  <sheetData>
    <row r="2" spans="2:4" ht="18.75" x14ac:dyDescent="0.3">
      <c r="C2" s="72" t="s">
        <v>68</v>
      </c>
    </row>
    <row r="3" spans="2:4" x14ac:dyDescent="0.25">
      <c r="C3" s="15" t="s">
        <v>69</v>
      </c>
    </row>
    <row r="4" spans="2:4" x14ac:dyDescent="0.25">
      <c r="B4" s="2" t="s">
        <v>58</v>
      </c>
      <c r="C4" s="74">
        <v>265</v>
      </c>
      <c r="D4" s="2" t="s">
        <v>70</v>
      </c>
    </row>
    <row r="5" spans="2:4" x14ac:dyDescent="0.25">
      <c r="B5" s="2" t="s">
        <v>59</v>
      </c>
      <c r="C5" s="74">
        <v>122</v>
      </c>
      <c r="D5" s="2" t="s">
        <v>71</v>
      </c>
    </row>
    <row r="6" spans="2:4" x14ac:dyDescent="0.25">
      <c r="B6" s="2" t="s">
        <v>60</v>
      </c>
      <c r="C6" s="74">
        <f>(C4^2)/(2*C5)</f>
        <v>287.80737704918033</v>
      </c>
      <c r="D6" s="2" t="s">
        <v>74</v>
      </c>
    </row>
    <row r="7" spans="2:4" x14ac:dyDescent="0.25">
      <c r="B7" s="2" t="s">
        <v>61</v>
      </c>
      <c r="C7" s="73">
        <v>73.5</v>
      </c>
      <c r="D7" s="2" t="s">
        <v>72</v>
      </c>
    </row>
    <row r="8" spans="2:4" x14ac:dyDescent="0.25">
      <c r="B8" s="2" t="s">
        <v>62</v>
      </c>
      <c r="C8" s="74">
        <v>0</v>
      </c>
      <c r="D8" s="2" t="s">
        <v>73</v>
      </c>
    </row>
    <row r="9" spans="2:4" x14ac:dyDescent="0.25">
      <c r="B9" s="2" t="s">
        <v>63</v>
      </c>
      <c r="C9" s="73">
        <v>17.5</v>
      </c>
      <c r="D9" s="2" t="s">
        <v>72</v>
      </c>
    </row>
    <row r="10" spans="2:4" x14ac:dyDescent="0.25">
      <c r="B10" s="2" t="s">
        <v>64</v>
      </c>
      <c r="C10" s="73">
        <v>20.5</v>
      </c>
      <c r="D10" s="2" t="s">
        <v>72</v>
      </c>
    </row>
    <row r="11" spans="2:4" x14ac:dyDescent="0.25">
      <c r="C11" s="6"/>
    </row>
    <row r="12" spans="2:4" x14ac:dyDescent="0.25">
      <c r="B12" s="2" t="s">
        <v>65</v>
      </c>
      <c r="C12" s="75">
        <f>C7*(C6+((C4/2)*(C9+C10))+((C5/6)*((C9^2)+(C10^2)+(C9*C10))))*(1+((TAN(RADIANS(C8)))^2))</f>
        <v>2013132.4672131147</v>
      </c>
      <c r="D12" s="2" t="s">
        <v>66</v>
      </c>
    </row>
    <row r="13" spans="2:4" x14ac:dyDescent="0.25">
      <c r="B13" s="2" t="s">
        <v>65</v>
      </c>
      <c r="C13" s="75">
        <f>C12/12</f>
        <v>167761.03893442624</v>
      </c>
      <c r="D13" s="2" t="s">
        <v>67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845A-74C1-4068-B157-4AD9A8D10957}">
  <dimension ref="B1:D19"/>
  <sheetViews>
    <sheetView zoomScale="130" zoomScaleNormal="130" workbookViewId="0"/>
  </sheetViews>
  <sheetFormatPr defaultRowHeight="15" x14ac:dyDescent="0.25"/>
  <cols>
    <col min="1" max="2" width="9.140625" style="2"/>
    <col min="3" max="3" width="12.85546875" style="2" customWidth="1"/>
    <col min="4" max="16384" width="9.140625" style="2"/>
  </cols>
  <sheetData>
    <row r="1" spans="2:4" ht="5.25" customHeight="1" x14ac:dyDescent="0.3">
      <c r="C1" s="79"/>
      <c r="D1" s="79"/>
    </row>
    <row r="2" spans="2:4" ht="35.25" customHeight="1" x14ac:dyDescent="0.3">
      <c r="B2" s="90" t="s">
        <v>88</v>
      </c>
      <c r="C2" s="90"/>
      <c r="D2" s="90"/>
    </row>
    <row r="3" spans="2:4" ht="15" customHeight="1" x14ac:dyDescent="0.25">
      <c r="B3" s="89" t="s">
        <v>75</v>
      </c>
      <c r="C3" s="89"/>
      <c r="D3" s="89"/>
    </row>
    <row r="4" spans="2:4" ht="18" x14ac:dyDescent="0.25">
      <c r="B4" s="76" t="s">
        <v>78</v>
      </c>
      <c r="C4" s="77">
        <v>4285</v>
      </c>
      <c r="D4" s="2" t="s">
        <v>77</v>
      </c>
    </row>
    <row r="5" spans="2:4" ht="18" x14ac:dyDescent="0.25">
      <c r="B5" s="76" t="s">
        <v>81</v>
      </c>
      <c r="C5" s="77">
        <v>0</v>
      </c>
      <c r="D5" s="2" t="s">
        <v>73</v>
      </c>
    </row>
    <row r="6" spans="2:4" ht="18" x14ac:dyDescent="0.25">
      <c r="B6" s="76" t="s">
        <v>80</v>
      </c>
      <c r="C6" s="77">
        <v>307</v>
      </c>
      <c r="D6" s="2" t="s">
        <v>73</v>
      </c>
    </row>
    <row r="7" spans="2:4" ht="18" x14ac:dyDescent="0.25">
      <c r="B7" s="76" t="s">
        <v>82</v>
      </c>
      <c r="C7" s="78">
        <v>26.9</v>
      </c>
      <c r="D7" s="2" t="s">
        <v>39</v>
      </c>
    </row>
    <row r="8" spans="2:4" x14ac:dyDescent="0.25">
      <c r="B8" s="89" t="s">
        <v>76</v>
      </c>
      <c r="C8" s="89"/>
      <c r="D8" s="89"/>
    </row>
    <row r="9" spans="2:4" ht="18" x14ac:dyDescent="0.25">
      <c r="B9" s="76" t="s">
        <v>79</v>
      </c>
      <c r="C9" s="77">
        <v>4995</v>
      </c>
      <c r="D9" s="2" t="s">
        <v>77</v>
      </c>
    </row>
    <row r="10" spans="2:4" ht="18" x14ac:dyDescent="0.25">
      <c r="B10" s="76" t="s">
        <v>83</v>
      </c>
      <c r="C10" s="78">
        <v>270</v>
      </c>
      <c r="D10" s="2" t="s">
        <v>73</v>
      </c>
    </row>
    <row r="11" spans="2:4" ht="18" x14ac:dyDescent="0.25">
      <c r="B11" s="76" t="s">
        <v>84</v>
      </c>
      <c r="C11" s="78">
        <v>292</v>
      </c>
      <c r="D11" s="2" t="s">
        <v>73</v>
      </c>
    </row>
    <row r="12" spans="2:4" ht="18" x14ac:dyDescent="0.25">
      <c r="B12" s="76" t="s">
        <v>85</v>
      </c>
      <c r="C12" s="78">
        <v>31.2</v>
      </c>
      <c r="D12" s="2" t="s">
        <v>39</v>
      </c>
    </row>
    <row r="13" spans="2:4" x14ac:dyDescent="0.25">
      <c r="C13" s="6"/>
    </row>
    <row r="14" spans="2:4" x14ac:dyDescent="0.25">
      <c r="B14" s="89" t="s">
        <v>75</v>
      </c>
      <c r="C14" s="89"/>
      <c r="D14" s="89"/>
    </row>
    <row r="15" spans="2:4" ht="18" x14ac:dyDescent="0.25">
      <c r="B15" s="76" t="s">
        <v>86</v>
      </c>
      <c r="C15" s="80"/>
      <c r="D15" s="2" t="s">
        <v>39</v>
      </c>
    </row>
    <row r="16" spans="2:4" ht="18" x14ac:dyDescent="0.25">
      <c r="B16" s="76" t="s">
        <v>86</v>
      </c>
      <c r="C16" s="80">
        <f>C15/1.467</f>
        <v>0</v>
      </c>
      <c r="D16" s="2" t="s">
        <v>40</v>
      </c>
    </row>
    <row r="17" spans="2:4" x14ac:dyDescent="0.25">
      <c r="B17" s="89" t="s">
        <v>76</v>
      </c>
      <c r="C17" s="89"/>
      <c r="D17" s="89"/>
    </row>
    <row r="18" spans="2:4" ht="18" x14ac:dyDescent="0.25">
      <c r="B18" s="76" t="s">
        <v>87</v>
      </c>
      <c r="C18" s="80"/>
      <c r="D18" s="2" t="s">
        <v>39</v>
      </c>
    </row>
    <row r="19" spans="2:4" ht="18" x14ac:dyDescent="0.25">
      <c r="B19" s="76" t="s">
        <v>87</v>
      </c>
      <c r="C19" s="80">
        <f>C18/1.467</f>
        <v>0</v>
      </c>
      <c r="D19" s="2" t="s">
        <v>40</v>
      </c>
    </row>
  </sheetData>
  <mergeCells count="5">
    <mergeCell ref="B3:D3"/>
    <mergeCell ref="B8:D8"/>
    <mergeCell ref="B14:D14"/>
    <mergeCell ref="B17:D17"/>
    <mergeCell ref="B2:D2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E208A-136B-48A7-8DE8-4455583F4BD3}">
  <dimension ref="B1:D19"/>
  <sheetViews>
    <sheetView zoomScale="130" zoomScaleNormal="130" workbookViewId="0">
      <selection activeCell="A2" sqref="A2"/>
    </sheetView>
  </sheetViews>
  <sheetFormatPr defaultRowHeight="15" x14ac:dyDescent="0.25"/>
  <cols>
    <col min="1" max="2" width="9.140625" style="2"/>
    <col min="3" max="3" width="12.85546875" style="2" customWidth="1"/>
    <col min="4" max="16384" width="9.140625" style="2"/>
  </cols>
  <sheetData>
    <row r="1" spans="2:4" ht="5.25" customHeight="1" x14ac:dyDescent="0.3">
      <c r="C1" s="79"/>
      <c r="D1" s="79"/>
    </row>
    <row r="2" spans="2:4" ht="35.25" customHeight="1" x14ac:dyDescent="0.3">
      <c r="B2" s="90" t="s">
        <v>88</v>
      </c>
      <c r="C2" s="90"/>
      <c r="D2" s="90"/>
    </row>
    <row r="3" spans="2:4" ht="15" customHeight="1" x14ac:dyDescent="0.25">
      <c r="B3" s="89" t="s">
        <v>75</v>
      </c>
      <c r="C3" s="89"/>
      <c r="D3" s="89"/>
    </row>
    <row r="4" spans="2:4" ht="18" x14ac:dyDescent="0.25">
      <c r="B4" s="76" t="s">
        <v>78</v>
      </c>
      <c r="C4" s="77">
        <v>4285</v>
      </c>
      <c r="D4" s="2" t="s">
        <v>77</v>
      </c>
    </row>
    <row r="5" spans="2:4" ht="18" x14ac:dyDescent="0.25">
      <c r="B5" s="76" t="s">
        <v>81</v>
      </c>
      <c r="C5" s="77">
        <v>0</v>
      </c>
      <c r="D5" s="2" t="s">
        <v>73</v>
      </c>
    </row>
    <row r="6" spans="2:4" ht="18" x14ac:dyDescent="0.25">
      <c r="B6" s="76" t="s">
        <v>80</v>
      </c>
      <c r="C6" s="77">
        <v>307</v>
      </c>
      <c r="D6" s="2" t="s">
        <v>73</v>
      </c>
    </row>
    <row r="7" spans="2:4" ht="18" x14ac:dyDescent="0.25">
      <c r="B7" s="76" t="s">
        <v>82</v>
      </c>
      <c r="C7" s="78">
        <v>26.9</v>
      </c>
      <c r="D7" s="2" t="s">
        <v>39</v>
      </c>
    </row>
    <row r="8" spans="2:4" x14ac:dyDescent="0.25">
      <c r="B8" s="89" t="s">
        <v>76</v>
      </c>
      <c r="C8" s="89"/>
      <c r="D8" s="89"/>
    </row>
    <row r="9" spans="2:4" ht="18" x14ac:dyDescent="0.25">
      <c r="B9" s="76" t="s">
        <v>79</v>
      </c>
      <c r="C9" s="77">
        <v>4995</v>
      </c>
      <c r="D9" s="2" t="s">
        <v>77</v>
      </c>
    </row>
    <row r="10" spans="2:4" ht="18" x14ac:dyDescent="0.25">
      <c r="B10" s="76" t="s">
        <v>83</v>
      </c>
      <c r="C10" s="78">
        <v>270</v>
      </c>
      <c r="D10" s="2" t="s">
        <v>73</v>
      </c>
    </row>
    <row r="11" spans="2:4" ht="18" x14ac:dyDescent="0.25">
      <c r="B11" s="76" t="s">
        <v>84</v>
      </c>
      <c r="C11" s="78">
        <v>292</v>
      </c>
      <c r="D11" s="2" t="s">
        <v>73</v>
      </c>
    </row>
    <row r="12" spans="2:4" ht="18" x14ac:dyDescent="0.25">
      <c r="B12" s="76" t="s">
        <v>85</v>
      </c>
      <c r="C12" s="78">
        <v>31.2</v>
      </c>
      <c r="D12" s="2" t="s">
        <v>39</v>
      </c>
    </row>
    <row r="13" spans="2:4" x14ac:dyDescent="0.25">
      <c r="C13" s="6"/>
    </row>
    <row r="14" spans="2:4" x14ac:dyDescent="0.25">
      <c r="B14" s="89" t="s">
        <v>75</v>
      </c>
      <c r="C14" s="89"/>
      <c r="D14" s="89"/>
    </row>
    <row r="15" spans="2:4" ht="18" x14ac:dyDescent="0.25">
      <c r="B15" s="76" t="s">
        <v>86</v>
      </c>
      <c r="C15" s="80">
        <f>((C4*C7*(COS(RADIANS(C6))))+(C9*C12*(COS(RADIANS(C11))))-(C9*C18*(COS(RADIANS(C10)))))/(C4*(COS(RADIANS(C5))))</f>
        <v>29.813139162302207</v>
      </c>
      <c r="D15" s="2" t="s">
        <v>39</v>
      </c>
    </row>
    <row r="16" spans="2:4" ht="18" x14ac:dyDescent="0.25">
      <c r="B16" s="76" t="s">
        <v>86</v>
      </c>
      <c r="C16" s="80">
        <f>C15/1.467</f>
        <v>20.322521583028088</v>
      </c>
      <c r="D16" s="2" t="s">
        <v>40</v>
      </c>
    </row>
    <row r="17" spans="2:4" x14ac:dyDescent="0.25">
      <c r="B17" s="89" t="s">
        <v>76</v>
      </c>
      <c r="C17" s="89"/>
      <c r="D17" s="89"/>
    </row>
    <row r="18" spans="2:4" ht="18" x14ac:dyDescent="0.25">
      <c r="B18" s="76" t="s">
        <v>87</v>
      </c>
      <c r="C18" s="80">
        <f>((C4*C7*(SIN(RADIANS(C6))))+(C9*C12*(SIN(RADIANS(C11)))))/(C9*(SIN(RADIANS(C10))))</f>
        <v>47.357749879874419</v>
      </c>
      <c r="D18" s="2" t="s">
        <v>39</v>
      </c>
    </row>
    <row r="19" spans="2:4" ht="18" x14ac:dyDescent="0.25">
      <c r="B19" s="76" t="s">
        <v>87</v>
      </c>
      <c r="C19" s="80">
        <f>C18/1.467</f>
        <v>32.28203809125727</v>
      </c>
      <c r="D19" s="2" t="s">
        <v>40</v>
      </c>
    </row>
  </sheetData>
  <mergeCells count="5">
    <mergeCell ref="B2:D2"/>
    <mergeCell ref="B3:D3"/>
    <mergeCell ref="B8:D8"/>
    <mergeCell ref="B14:D14"/>
    <mergeCell ref="B17:D17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489398D-DCD6-436F-8090-3D5DB83898B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3EECA23A-2B40-4875-A6C0-C700BF52E029}">
  <ds:schemaRefs>
    <ds:schemaRef ds:uri="http://www.w3.org/2001/XMLSchema"/>
    <ds:schemaRef ds:uri="http://microsoft.data.visualization.Client.Excel.CustomMapList/1.0"/>
  </ds:schemaRefs>
</ds:datastoreItem>
</file>

<file path=customXml/itemProps3.xml><?xml version="1.0" encoding="utf-8"?>
<ds:datastoreItem xmlns:ds="http://schemas.openxmlformats.org/officeDocument/2006/customXml" ds:itemID="{6B72CA33-912C-4D99-9029-E1EF6DC6EB5A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Practice1</vt:lpstr>
      <vt:lpstr>Practice1SOL</vt:lpstr>
      <vt:lpstr>ReconBasic</vt:lpstr>
      <vt:lpstr>Formatting</vt:lpstr>
      <vt:lpstr>ReconBasicSOL</vt:lpstr>
      <vt:lpstr>CDRData</vt:lpstr>
      <vt:lpstr>CDRDataSOL</vt:lpstr>
      <vt:lpstr>AdvForm1</vt:lpstr>
      <vt:lpstr>AdvForm1SOL</vt:lpstr>
      <vt:lpstr>AdvForm2</vt:lpstr>
      <vt:lpstr>AdvForm2SOL</vt:lpstr>
    </vt:vector>
  </TitlesOfParts>
  <Company>Collision Analytics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 Crash Reconstruction - Classroom Worksheet</dc:title>
  <dc:creator>Andrew W. Thomas</dc:creator>
  <cp:lastModifiedBy>Andrew W. Thomas</cp:lastModifiedBy>
  <cp:lastPrinted>2021-09-21T16:02:39Z</cp:lastPrinted>
  <dcterms:created xsi:type="dcterms:W3CDTF">2021-09-19T21:18:51Z</dcterms:created>
  <dcterms:modified xsi:type="dcterms:W3CDTF">2021-09-21T19:53:45Z</dcterms:modified>
</cp:coreProperties>
</file>